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veřejné zakázky\2026\zeď_Pražská\Zadání\"/>
    </mc:Choice>
  </mc:AlternateContent>
  <bookViews>
    <workbookView xWindow="0" yWindow="0" windowWidth="25200" windowHeight="11655"/>
  </bookViews>
  <sheets>
    <sheet name="Rekapitulace stavby" sheetId="1" r:id="rId1"/>
    <sheet name="124 - Oprava  opěrné zdi ..." sheetId="2" r:id="rId2"/>
  </sheets>
  <definedNames>
    <definedName name="_xlnm._FilterDatabase" localSheetId="1" hidden="1">'124 - Oprava  opěrné zdi ...'!$C$123:$K$217</definedName>
    <definedName name="_xlnm.Print_Titles" localSheetId="1">'124 - Oprava  opěrné zdi ...'!$123:$123</definedName>
    <definedName name="_xlnm.Print_Titles" localSheetId="0">'Rekapitulace stavby'!$92:$92</definedName>
    <definedName name="_xlnm.Print_Area" localSheetId="1">'124 - Oprava  opěrné zdi ...'!$C$4:$J$76,'124 - Oprava  opěrné zdi ...'!$C$113:$J$217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209" i="2" l="1"/>
  <c r="J35" i="2"/>
  <c r="J34" i="2"/>
  <c r="AY95" i="1" s="1"/>
  <c r="J33" i="2"/>
  <c r="AX95" i="1" s="1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T215" i="2" s="1"/>
  <c r="R216" i="2"/>
  <c r="P216" i="2"/>
  <c r="P215" i="2" s="1"/>
  <c r="BI214" i="2"/>
  <c r="BH214" i="2"/>
  <c r="BG214" i="2"/>
  <c r="BF214" i="2"/>
  <c r="T214" i="2"/>
  <c r="T213" i="2" s="1"/>
  <c r="T210" i="2" s="1"/>
  <c r="R214" i="2"/>
  <c r="R213" i="2"/>
  <c r="P214" i="2"/>
  <c r="P213" i="2"/>
  <c r="BI212" i="2"/>
  <c r="BH212" i="2"/>
  <c r="BG212" i="2"/>
  <c r="BF212" i="2"/>
  <c r="T212" i="2"/>
  <c r="T211" i="2"/>
  <c r="R212" i="2"/>
  <c r="R211" i="2" s="1"/>
  <c r="P212" i="2"/>
  <c r="P211" i="2" s="1"/>
  <c r="J102" i="2"/>
  <c r="BI208" i="2"/>
  <c r="BH208" i="2"/>
  <c r="BG208" i="2"/>
  <c r="BF208" i="2"/>
  <c r="T208" i="2"/>
  <c r="T207" i="2"/>
  <c r="R208" i="2"/>
  <c r="R207" i="2" s="1"/>
  <c r="P208" i="2"/>
  <c r="P207" i="2" s="1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T168" i="2" s="1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J121" i="2"/>
  <c r="F120" i="2"/>
  <c r="F118" i="2"/>
  <c r="E116" i="2"/>
  <c r="J90" i="2"/>
  <c r="F89" i="2"/>
  <c r="F87" i="2"/>
  <c r="E85" i="2"/>
  <c r="J19" i="2"/>
  <c r="E19" i="2"/>
  <c r="J89" i="2" s="1"/>
  <c r="J18" i="2"/>
  <c r="J16" i="2"/>
  <c r="E16" i="2"/>
  <c r="F121" i="2" s="1"/>
  <c r="J15" i="2"/>
  <c r="J10" i="2"/>
  <c r="J118" i="2"/>
  <c r="L90" i="1"/>
  <c r="AM90" i="1"/>
  <c r="AM89" i="1"/>
  <c r="L89" i="1"/>
  <c r="AM87" i="1"/>
  <c r="L87" i="1"/>
  <c r="L85" i="1"/>
  <c r="L84" i="1"/>
  <c r="BK198" i="2"/>
  <c r="J177" i="2"/>
  <c r="BK131" i="2"/>
  <c r="BK204" i="2"/>
  <c r="BK177" i="2"/>
  <c r="BK206" i="2"/>
  <c r="BK169" i="2"/>
  <c r="J149" i="2"/>
  <c r="J189" i="2"/>
  <c r="BK170" i="2"/>
  <c r="J150" i="2"/>
  <c r="BK137" i="2"/>
  <c r="J181" i="2"/>
  <c r="J158" i="2"/>
  <c r="J133" i="2"/>
  <c r="J206" i="2"/>
  <c r="J178" i="2"/>
  <c r="BK136" i="2"/>
  <c r="BK214" i="2"/>
  <c r="J179" i="2"/>
  <c r="J140" i="2"/>
  <c r="BK202" i="2"/>
  <c r="BK165" i="2"/>
  <c r="BK150" i="2"/>
  <c r="AS94" i="1"/>
  <c r="BK178" i="2"/>
  <c r="BK163" i="2"/>
  <c r="BK143" i="2"/>
  <c r="J183" i="2"/>
  <c r="J169" i="2"/>
  <c r="BK145" i="2"/>
  <c r="J214" i="2"/>
  <c r="BK186" i="2"/>
  <c r="J137" i="2"/>
  <c r="J217" i="2"/>
  <c r="BK190" i="2"/>
  <c r="BK164" i="2"/>
  <c r="BK129" i="2"/>
  <c r="BK184" i="2"/>
  <c r="J163" i="2"/>
  <c r="BK144" i="2"/>
  <c r="J202" i="2"/>
  <c r="BK179" i="2"/>
  <c r="J165" i="2"/>
  <c r="J147" i="2"/>
  <c r="J184" i="2"/>
  <c r="J174" i="2"/>
  <c r="J154" i="2"/>
  <c r="J129" i="2"/>
  <c r="J204" i="2"/>
  <c r="BK183" i="2"/>
  <c r="BK158" i="2"/>
  <c r="F33" i="2"/>
  <c r="J155" i="2"/>
  <c r="BK216" i="2"/>
  <c r="BK193" i="2"/>
  <c r="BK127" i="2"/>
  <c r="J198" i="2"/>
  <c r="J143" i="2"/>
  <c r="BK208" i="2"/>
  <c r="BK189" i="2"/>
  <c r="J145" i="2"/>
  <c r="J32" i="2"/>
  <c r="J208" i="2"/>
  <c r="BK196" i="2"/>
  <c r="J170" i="2"/>
  <c r="J216" i="2"/>
  <c r="BK181" i="2"/>
  <c r="J144" i="2"/>
  <c r="BK217" i="2"/>
  <c r="J193" i="2"/>
  <c r="BK154" i="2"/>
  <c r="J142" i="2"/>
  <c r="J186" i="2"/>
  <c r="BK172" i="2"/>
  <c r="BK155" i="2"/>
  <c r="BK142" i="2"/>
  <c r="BK180" i="2"/>
  <c r="BK151" i="2"/>
  <c r="BK212" i="2"/>
  <c r="J190" i="2"/>
  <c r="J167" i="2"/>
  <c r="J203" i="2"/>
  <c r="BK147" i="2"/>
  <c r="F34" i="2"/>
  <c r="BK203" i="2"/>
  <c r="BK174" i="2"/>
  <c r="BK133" i="2"/>
  <c r="J212" i="2"/>
  <c r="J172" i="2"/>
  <c r="J136" i="2"/>
  <c r="J196" i="2"/>
  <c r="J151" i="2"/>
  <c r="J131" i="2"/>
  <c r="J180" i="2"/>
  <c r="BK167" i="2"/>
  <c r="BK149" i="2"/>
  <c r="J127" i="2"/>
  <c r="J164" i="2"/>
  <c r="BK140" i="2"/>
  <c r="P210" i="2" l="1"/>
  <c r="P126" i="2"/>
  <c r="P125" i="2" s="1"/>
  <c r="P124" i="2" s="1"/>
  <c r="AU95" i="1" s="1"/>
  <c r="AU94" i="1" s="1"/>
  <c r="T146" i="2"/>
  <c r="R168" i="2"/>
  <c r="P201" i="2"/>
  <c r="R126" i="2"/>
  <c r="P146" i="2"/>
  <c r="BK168" i="2"/>
  <c r="J168" i="2"/>
  <c r="J99" i="2" s="1"/>
  <c r="R201" i="2"/>
  <c r="BK126" i="2"/>
  <c r="J126" i="2" s="1"/>
  <c r="J96" i="2" s="1"/>
  <c r="BK146" i="2"/>
  <c r="J146" i="2" s="1"/>
  <c r="J97" i="2" s="1"/>
  <c r="BK162" i="2"/>
  <c r="J162" i="2" s="1"/>
  <c r="J98" i="2" s="1"/>
  <c r="P162" i="2"/>
  <c r="R162" i="2"/>
  <c r="T162" i="2"/>
  <c r="T201" i="2"/>
  <c r="BK215" i="2"/>
  <c r="J215" i="2"/>
  <c r="J106" i="2"/>
  <c r="T126" i="2"/>
  <c r="R146" i="2"/>
  <c r="P168" i="2"/>
  <c r="BK201" i="2"/>
  <c r="J201" i="2"/>
  <c r="J100" i="2"/>
  <c r="R215" i="2"/>
  <c r="R210" i="2" s="1"/>
  <c r="BK207" i="2"/>
  <c r="J207" i="2" s="1"/>
  <c r="J101" i="2" s="1"/>
  <c r="BK211" i="2"/>
  <c r="BK213" i="2"/>
  <c r="J213" i="2" s="1"/>
  <c r="J105" i="2" s="1"/>
  <c r="J87" i="2"/>
  <c r="BE131" i="2"/>
  <c r="BE150" i="2"/>
  <c r="BE155" i="2"/>
  <c r="BE158" i="2"/>
  <c r="BE170" i="2"/>
  <c r="BE177" i="2"/>
  <c r="F90" i="2"/>
  <c r="J120" i="2"/>
  <c r="BE129" i="2"/>
  <c r="BE133" i="2"/>
  <c r="BE136" i="2"/>
  <c r="BE144" i="2"/>
  <c r="BE164" i="2"/>
  <c r="BE169" i="2"/>
  <c r="BE180" i="2"/>
  <c r="BE181" i="2"/>
  <c r="BE183" i="2"/>
  <c r="BE186" i="2"/>
  <c r="BE198" i="2"/>
  <c r="BE147" i="2"/>
  <c r="BE167" i="2"/>
  <c r="BE178" i="2"/>
  <c r="BE190" i="2"/>
  <c r="BE212" i="2"/>
  <c r="BE214" i="2"/>
  <c r="BE127" i="2"/>
  <c r="BE137" i="2"/>
  <c r="BE142" i="2"/>
  <c r="BE163" i="2"/>
  <c r="BE174" i="2"/>
  <c r="BE189" i="2"/>
  <c r="BE193" i="2"/>
  <c r="BB95" i="1"/>
  <c r="AW95" i="1"/>
  <c r="BC95" i="1"/>
  <c r="BE140" i="2"/>
  <c r="BE143" i="2"/>
  <c r="BE145" i="2"/>
  <c r="BE149" i="2"/>
  <c r="BE151" i="2"/>
  <c r="BE154" i="2"/>
  <c r="BE165" i="2"/>
  <c r="BE172" i="2"/>
  <c r="BE179" i="2"/>
  <c r="BE184" i="2"/>
  <c r="BE196" i="2"/>
  <c r="BE202" i="2"/>
  <c r="BE203" i="2"/>
  <c r="BE204" i="2"/>
  <c r="BE206" i="2"/>
  <c r="BE208" i="2"/>
  <c r="BE216" i="2"/>
  <c r="BE217" i="2"/>
  <c r="F32" i="2"/>
  <c r="BA95" i="1"/>
  <c r="BA94" i="1"/>
  <c r="W30" i="1" s="1"/>
  <c r="BC94" i="1"/>
  <c r="AY94" i="1" s="1"/>
  <c r="F35" i="2"/>
  <c r="BD95" i="1"/>
  <c r="BD94" i="1" s="1"/>
  <c r="W33" i="1" s="1"/>
  <c r="BB94" i="1"/>
  <c r="W31" i="1" s="1"/>
  <c r="T125" i="2" l="1"/>
  <c r="T124" i="2"/>
  <c r="BK210" i="2"/>
  <c r="J210" i="2" s="1"/>
  <c r="J103" i="2" s="1"/>
  <c r="R125" i="2"/>
  <c r="R124" i="2"/>
  <c r="J211" i="2"/>
  <c r="J104" i="2"/>
  <c r="BK125" i="2"/>
  <c r="BK124" i="2" s="1"/>
  <c r="J124" i="2" s="1"/>
  <c r="J94" i="2" s="1"/>
  <c r="W32" i="1"/>
  <c r="AX94" i="1"/>
  <c r="J31" i="2"/>
  <c r="AV95" i="1" s="1"/>
  <c r="AT95" i="1" s="1"/>
  <c r="AW94" i="1"/>
  <c r="AK30" i="1"/>
  <c r="F31" i="2"/>
  <c r="AZ95" i="1" s="1"/>
  <c r="AZ94" i="1" s="1"/>
  <c r="AV94" i="1" s="1"/>
  <c r="AK29" i="1" s="1"/>
  <c r="J125" i="2" l="1"/>
  <c r="J95" i="2"/>
  <c r="J28" i="2"/>
  <c r="AG95" i="1"/>
  <c r="AG94" i="1"/>
  <c r="AN94" i="1" s="1"/>
  <c r="AT94" i="1"/>
  <c r="W29" i="1"/>
  <c r="AK26" i="1" l="1"/>
  <c r="AK35" i="1" s="1"/>
  <c r="J37" i="2"/>
  <c r="AN95" i="1"/>
</calcChain>
</file>

<file path=xl/sharedStrings.xml><?xml version="1.0" encoding="utf-8"?>
<sst xmlns="http://schemas.openxmlformats.org/spreadsheetml/2006/main" count="1309" uniqueCount="362">
  <si>
    <t>Export Komplet</t>
  </si>
  <si>
    <t/>
  </si>
  <si>
    <t>2.0</t>
  </si>
  <si>
    <t>ZAMOK</t>
  </si>
  <si>
    <t>False</t>
  </si>
  <si>
    <t>{6e3ccfaf-8954-4d9b-b5fb-b82abf9c0d6f}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</si>
  <si>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</si>
  <si>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</si>
  <si>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</si>
  <si>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</si>
  <si>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</si>
  <si>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</si>
  <si>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</si>
  <si>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</si>
  <si>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124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</si>
  <si>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</si>
  <si>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</si>
  <si>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 opěrné zdi Pražská ulice</t>
  </si>
  <si>
    <t>KSO:</t>
  </si>
  <si>
    <t>CC-CZ:</t>
  </si>
  <si>
    <t>Místo:</t>
  </si>
  <si>
    <t>Chomutov</t>
  </si>
  <si>
    <t>Datum:</t>
  </si>
  <si>
    <t>29. 9. 2025</t>
  </si>
  <si>
    <t>Zadavatel:</t>
  </si>
  <si>
    <t>IČ:</t>
  </si>
  <si>
    <t>MMCH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</si>
  <si>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</si>
  <si>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</si>
  <si>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</si>
  <si>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</si>
  <si>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</si>
  <si>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</si>
  <si>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</si>
  <si>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František Peřina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</si>
  <si>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</si>
  <si>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</si>
  <si>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</si>
  <si>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</si>
  <si>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</si>
  <si>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</si>
  <si>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</si>
  <si>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</si>
  <si>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</si>
  <si>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</si>
  <si>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</si>
  <si>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</si>
  <si>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</si>
  <si>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</si>
  <si>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</si>
  <si>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</si>
  <si>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</si>
  <si>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</si>
  <si>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</si>
  <si>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</si>
  <si>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</si>
  <si>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</si>
  <si>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</si>
  <si>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</si>
  <si>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</si>
  <si>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</si>
  <si>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</si>
  <si>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</si>
  <si>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</si>
  <si>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</si>
  <si>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</si>
  <si>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</si>
  <si>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</si>
  <si>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</si>
  <si>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</si>
  <si>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</si>
  <si>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</si>
  <si>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</si>
  <si>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</si>
  <si>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</si>
  <si>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</si>
  <si>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</si>
  <si>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</si>
  <si>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</si>
  <si>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</si>
  <si>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</si>
  <si>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</si>
  <si>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</si>
  <si>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</si>
  <si>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</si>
  <si>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</si>
  <si>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</si>
  <si>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</si>
  <si>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</si>
  <si>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</si>
  <si>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</si>
  <si>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</si>
  <si>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</si>
  <si>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</si>
  <si>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</si>
  <si>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</si>
  <si>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</si>
  <si>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</si>
  <si>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</si>
  <si>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</si>
  <si>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</si>
  <si>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</si>
  <si>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</si>
  <si>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</si>
  <si>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</si>
  <si>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</si>
  <si>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</si>
  <si>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</si>
  <si>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</si>
  <si>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</si>
  <si>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</si>
  <si>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</si>
  <si>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</si>
  <si>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</si>
  <si>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</si>
  <si>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</si>
  <si>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</si>
  <si>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</si>
  <si>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</si>
  <si>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</si>
  <si>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</si>
  <si>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průměru kmene do 100 mm i s kořeny sklonu terénu do 1:5 ručně</t>
  </si>
  <si>
    <t>m2</t>
  </si>
  <si>
    <t>4</t>
  </si>
  <si>
    <t>-593374531</t>
  </si>
  <si>
    <t>VV</t>
  </si>
  <si>
    <t>(108+108)*1,5</t>
  </si>
  <si>
    <t>111211231</t>
  </si>
  <si>
    <t>Snesení listnatého klestu D do 30 cm ve svahu do 1:3</t>
  </si>
  <si>
    <t>kus</t>
  </si>
  <si>
    <t>58925354</t>
  </si>
  <si>
    <t>324/4</t>
  </si>
  <si>
    <t>3</t>
  </si>
  <si>
    <t>121112003</t>
  </si>
  <si>
    <t>Sejmutí ornice tl vrstvy do 200 mm ručně</t>
  </si>
  <si>
    <t>-568734602</t>
  </si>
  <si>
    <t>216*0,8*0,2</t>
  </si>
  <si>
    <t>122111101</t>
  </si>
  <si>
    <t>Odkopávky a prokopávky v hornině třídy těžitelnosti I, skupiny 1 a 2 ručně</t>
  </si>
  <si>
    <t>m3</t>
  </si>
  <si>
    <t>1001422282</t>
  </si>
  <si>
    <t>v místech dilatací</t>
  </si>
  <si>
    <t>1*1*0,8*14</t>
  </si>
  <si>
    <t>5</t>
  </si>
  <si>
    <t>129001101</t>
  </si>
  <si>
    <t>Příplatek za ztížení odkopávky nebo prokopávky v blízkosti inženýrských sítí</t>
  </si>
  <si>
    <t>1159663922</t>
  </si>
  <si>
    <t>6</t>
  </si>
  <si>
    <t>129911121</t>
  </si>
  <si>
    <t>Bourání zdiva z betonu prostého neprokládaného v odkopávkách nebo prokopávkách ručně</t>
  </si>
  <si>
    <t>1563524669</t>
  </si>
  <si>
    <t>14*0,3*1*0,5</t>
  </si>
  <si>
    <t>7</t>
  </si>
  <si>
    <t>132112132</t>
  </si>
  <si>
    <t>Hloubení nezapažených rýh šířky do 800 mm v nesoudržných horninách třídy těžitelnosti I skupiny 1 a 2 ručně</t>
  </si>
  <si>
    <t>-570604159</t>
  </si>
  <si>
    <t>0,8*0,3*216</t>
  </si>
  <si>
    <t>8</t>
  </si>
  <si>
    <t>162651112</t>
  </si>
  <si>
    <t>Vodorovné přemístění přes 4 000 do 5000 m výkopku/sypaniny z horniny třídy těžitelnosti I skupiny 1 až 3</t>
  </si>
  <si>
    <t>-1960458355</t>
  </si>
  <si>
    <t>9</t>
  </si>
  <si>
    <t>167111101</t>
  </si>
  <si>
    <t>Nakládání výkopku z hornin třídy těžitelnosti I skupiny 1 až 3 ručně</t>
  </si>
  <si>
    <t>1626088197</t>
  </si>
  <si>
    <t>10</t>
  </si>
  <si>
    <t>171201221</t>
  </si>
  <si>
    <t>Poplatek za uložení na skládce (skládkovné) zeminy a kamení kód odpadu 17 05 04</t>
  </si>
  <si>
    <t>t</t>
  </si>
  <si>
    <t>1143492150</t>
  </si>
  <si>
    <t>11</t>
  </si>
  <si>
    <t>175111201</t>
  </si>
  <si>
    <t>Obsypání objektu nad přilehlým původním terénem sypaninou bez prohození, uloženou do 3 m ručně</t>
  </si>
  <si>
    <t>864640757</t>
  </si>
  <si>
    <t>Svislé a kompletní konstrukce</t>
  </si>
  <si>
    <t>311351121</t>
  </si>
  <si>
    <t>Zřízení oboustranného bednění nosných nadzákladových zdí</t>
  </si>
  <si>
    <t>-645715623</t>
  </si>
  <si>
    <t>(108+108)*(0,15+0,15)</t>
  </si>
  <si>
    <t>13</t>
  </si>
  <si>
    <t>311351122</t>
  </si>
  <si>
    <t>Odstranění oboustranného bednění nosných nadzákladových zdí</t>
  </si>
  <si>
    <t>1210582041</t>
  </si>
  <si>
    <t>14</t>
  </si>
  <si>
    <t>311351911</t>
  </si>
  <si>
    <t>Příplatek k cenám bednění nosných nadzákladových zdí za pohledový beton</t>
  </si>
  <si>
    <t>-932365261</t>
  </si>
  <si>
    <t>15</t>
  </si>
  <si>
    <t>317321118</t>
  </si>
  <si>
    <t>Mostní římsy ze ŽB C 30/37</t>
  </si>
  <si>
    <t>1241659366</t>
  </si>
  <si>
    <t>římsy křídel</t>
  </si>
  <si>
    <t>216*0,5*0,15</t>
  </si>
  <si>
    <t>16</t>
  </si>
  <si>
    <t>317361116</t>
  </si>
  <si>
    <t>Výztuž mostních říms z betonářské oceli 10 505</t>
  </si>
  <si>
    <t>-751865091</t>
  </si>
  <si>
    <t>17</t>
  </si>
  <si>
    <t>317661141</t>
  </si>
  <si>
    <t>Výplň spár monolitické římsy tmelem polyuretanovým šířky spáry do 15 mm</t>
  </si>
  <si>
    <t>m</t>
  </si>
  <si>
    <t>1526970458</t>
  </si>
  <si>
    <t>dilatace římsy</t>
  </si>
  <si>
    <t>(108+108)/6*0,5</t>
  </si>
  <si>
    <t>18</t>
  </si>
  <si>
    <t>334353926R</t>
  </si>
  <si>
    <t>Příplatek k bednění říms  za zkosení hran  a vytvoření okapnice vložením PVC lišt do bednění</t>
  </si>
  <si>
    <t>803208485</t>
  </si>
  <si>
    <t>zkosení rohů 2x , okapnice 1x</t>
  </si>
  <si>
    <t>(108+108)*3</t>
  </si>
  <si>
    <t>648*0,1 'Přepočtené koeficientem množství</t>
  </si>
  <si>
    <t>Úpravy povrchů, podlahy a osazování výplní</t>
  </si>
  <si>
    <t>19</t>
  </si>
  <si>
    <t>622131111</t>
  </si>
  <si>
    <t>Polymercementový spojovací můstek vnějších stěn nanášený ručně</t>
  </si>
  <si>
    <t>-440543516</t>
  </si>
  <si>
    <t>20</t>
  </si>
  <si>
    <t>622143005</t>
  </si>
  <si>
    <t>Montáž omítníků plastových, pozinkovaných nebo dřevěných</t>
  </si>
  <si>
    <t>6832511</t>
  </si>
  <si>
    <t>M</t>
  </si>
  <si>
    <t>61418000</t>
  </si>
  <si>
    <t>omítník dřevěný</t>
  </si>
  <si>
    <t>-710711414</t>
  </si>
  <si>
    <t>150*1,05 'Přepočtené koeficientem množství</t>
  </si>
  <si>
    <t>22</t>
  </si>
  <si>
    <t>622335101</t>
  </si>
  <si>
    <t>Oprava cementové hladké omítky vnějších stěn v rozsahu do 20 %</t>
  </si>
  <si>
    <t>-1915303020</t>
  </si>
  <si>
    <t>Ostatní konstrukce a práce, bourání</t>
  </si>
  <si>
    <t>23</t>
  </si>
  <si>
    <t>918299201</t>
  </si>
  <si>
    <t>Očištění tlakovou vodou hladkých ploch PHS výšky do 2,5 m z lícové strany</t>
  </si>
  <si>
    <t>-1365710602</t>
  </si>
  <si>
    <t>24</t>
  </si>
  <si>
    <t>08211321</t>
  </si>
  <si>
    <t>voda pitná pro ostatní odběratele</t>
  </si>
  <si>
    <t>562165439</t>
  </si>
  <si>
    <t>847*0,06 'Přepočtené koeficientem množství</t>
  </si>
  <si>
    <t>25</t>
  </si>
  <si>
    <t>918299291</t>
  </si>
  <si>
    <t>Příplatek k cenám omytí tlakovou vodou ve výšce přes 2,5 m</t>
  </si>
  <si>
    <t>864493395</t>
  </si>
  <si>
    <t>847/2</t>
  </si>
  <si>
    <t>26</t>
  </si>
  <si>
    <t>931994141</t>
  </si>
  <si>
    <t>Těsnění pracovní spáry betonové konstrukce polyuretanovým tmelem do pl 1,5 cm2</t>
  </si>
  <si>
    <t>-1318895549</t>
  </si>
  <si>
    <t>dilatace tmel</t>
  </si>
  <si>
    <t>56</t>
  </si>
  <si>
    <t>27</t>
  </si>
  <si>
    <t>931994151</t>
  </si>
  <si>
    <t>Těsnění spáry betonové konstrukce spárovým profilem průřezu 20/20 mm</t>
  </si>
  <si>
    <t>-925023608</t>
  </si>
  <si>
    <t>28</t>
  </si>
  <si>
    <t>935112111</t>
  </si>
  <si>
    <t>Osazení příkopového žlabu do betonu tl 100 mm z betonových tvárnic šířky do 500 mm</t>
  </si>
  <si>
    <t>-2086899740</t>
  </si>
  <si>
    <t>29</t>
  </si>
  <si>
    <t>59227053</t>
  </si>
  <si>
    <t>žlabovka příkopová betonová 300x200x80mm</t>
  </si>
  <si>
    <t>1842901632</t>
  </si>
  <si>
    <t>46</t>
  </si>
  <si>
    <t>946112115</t>
  </si>
  <si>
    <t>Montáž pojízdných věží trubkových/dílcových š přes 0,9 do 1,6 m dl do 3,2 m v přes 4,5 do 5,5 m</t>
  </si>
  <si>
    <t>-684808659</t>
  </si>
  <si>
    <t>48</t>
  </si>
  <si>
    <t>946112215</t>
  </si>
  <si>
    <t>Příplatek k pojízdným věžím š přes 0,9 do 1,6 m dl do 3,2 m v přes 4,5 do 5,5 m za každý den použití</t>
  </si>
  <si>
    <t>776704598</t>
  </si>
  <si>
    <t>2*10 'Přepočtené koeficientem množství</t>
  </si>
  <si>
    <t>47</t>
  </si>
  <si>
    <t>946112815</t>
  </si>
  <si>
    <t>Demontáž pojízdných věží trubkových/dílcových š přes 0,9 do 1,6 m dl do 3,2 m v přes 4,5 do 5,5 m</t>
  </si>
  <si>
    <t>1804509844</t>
  </si>
  <si>
    <t>30</t>
  </si>
  <si>
    <t>952901221</t>
  </si>
  <si>
    <t>Vyčištění staveniště před předáním objednateli</t>
  </si>
  <si>
    <t>-1281254553</t>
  </si>
  <si>
    <t>(108+108+35)*0,5</t>
  </si>
  <si>
    <t>31</t>
  </si>
  <si>
    <t>953312122</t>
  </si>
  <si>
    <t>Vložky do svislých dilatačních spár z extrudovaných polystyrénových desek tl. přes 10 do 20 mm</t>
  </si>
  <si>
    <t>839455323</t>
  </si>
  <si>
    <t>dilatace</t>
  </si>
  <si>
    <t>56*0,3</t>
  </si>
  <si>
    <t>32</t>
  </si>
  <si>
    <t>966006211</t>
  </si>
  <si>
    <t>Odstranění svislých dopravních značek ze sloupů, sloupků nebo konzol</t>
  </si>
  <si>
    <t>2128520208</t>
  </si>
  <si>
    <t>33</t>
  </si>
  <si>
    <t>967023693</t>
  </si>
  <si>
    <t>Přisekání kamenných nebo jiných ploch s tvrdým povrchem pl přes 2 m2</t>
  </si>
  <si>
    <t>654691382</t>
  </si>
  <si>
    <t>16,8</t>
  </si>
  <si>
    <t>34</t>
  </si>
  <si>
    <t>967043111</t>
  </si>
  <si>
    <t>Odsekání vrstvy vyrovnávacího betonu na nosné konstrukci mostů tl 150 mm</t>
  </si>
  <si>
    <t>-79189499</t>
  </si>
  <si>
    <t>mazanina mostních  křídel</t>
  </si>
  <si>
    <t>(108+108)*0,5*0,1</t>
  </si>
  <si>
    <t>35</t>
  </si>
  <si>
    <t>978036141</t>
  </si>
  <si>
    <t>Otlučení (osekání) cementových omítek vnějších ploch v rozsahu přes 20 do 30 %</t>
  </si>
  <si>
    <t>-281574816</t>
  </si>
  <si>
    <t>330+6+175+6+330</t>
  </si>
  <si>
    <t>36</t>
  </si>
  <si>
    <t>985131311</t>
  </si>
  <si>
    <t>Ruční dočištění ploch stěn, a dilatací ocelových kartáči</t>
  </si>
  <si>
    <t>1705130585</t>
  </si>
  <si>
    <t>997</t>
  </si>
  <si>
    <t>Doprava suti a vybouraných hmot</t>
  </si>
  <si>
    <t>37</t>
  </si>
  <si>
    <t>997013213</t>
  </si>
  <si>
    <t>Vnitrostaveništní doprava suti a vybouraných hmot pro budovy v přes 9 do 12 m ručně</t>
  </si>
  <si>
    <t>2067721982</t>
  </si>
  <si>
    <t>38</t>
  </si>
  <si>
    <t>997013501</t>
  </si>
  <si>
    <t>Odvoz suti a vybouraných hmot na skládku nebo meziskládku do 1 km se složením</t>
  </si>
  <si>
    <t>1001964451</t>
  </si>
  <si>
    <t>39</t>
  </si>
  <si>
    <t>997013509</t>
  </si>
  <si>
    <t>Příplatek k odvozu suti a vybouraných hmot na skládku ZKD 1 km přes 1 km</t>
  </si>
  <si>
    <t>-1066115646</t>
  </si>
  <si>
    <t>17,05*10 'Přepočtené koeficientem množství</t>
  </si>
  <si>
    <t>40</t>
  </si>
  <si>
    <t>997013609</t>
  </si>
  <si>
    <t>Poplatek za uložení na skládce (skládkovné) stavebního odpadu ze směsí nebo oddělených frakcí betonu, cihel a keramických výrobků kód odpadu 17 01 07</t>
  </si>
  <si>
    <t>-1128557267</t>
  </si>
  <si>
    <t>998</t>
  </si>
  <si>
    <t>Přesun hmot</t>
  </si>
  <si>
    <t>41</t>
  </si>
  <si>
    <t>998229111</t>
  </si>
  <si>
    <t>Přesun hmot ruční pro pozemní komunikace s krytem z kameniva, betonu,živice na vzdálenost do 50 m</t>
  </si>
  <si>
    <t>1751765319</t>
  </si>
  <si>
    <t>PSV</t>
  </si>
  <si>
    <t>Práce a dodávky PSV</t>
  </si>
  <si>
    <t>VRN</t>
  </si>
  <si>
    <t>Vedlejší rozpočtové náklady</t>
  </si>
  <si>
    <t>VRN1</t>
  </si>
  <si>
    <t>Průzkumné, zeměměřičské a projektové práce</t>
  </si>
  <si>
    <t>42</t>
  </si>
  <si>
    <t>011114000</t>
  </si>
  <si>
    <t>Inženýrsko-geologický průzkum - vytyčení IS</t>
  </si>
  <si>
    <t>kpl</t>
  </si>
  <si>
    <t>1024</t>
  </si>
  <si>
    <t>-1188926145</t>
  </si>
  <si>
    <t>VRN3</t>
  </si>
  <si>
    <t>Zařízení staveniště</t>
  </si>
  <si>
    <t>43</t>
  </si>
  <si>
    <t>031002000</t>
  </si>
  <si>
    <t>-1009672213</t>
  </si>
  <si>
    <t>VRN7</t>
  </si>
  <si>
    <t>Provozní vlivy</t>
  </si>
  <si>
    <t>44</t>
  </si>
  <si>
    <t>072103000</t>
  </si>
  <si>
    <t>Silniční provoz - projednání DIO a zajištění DIR</t>
  </si>
  <si>
    <t>189875150</t>
  </si>
  <si>
    <t>45</t>
  </si>
  <si>
    <t>072203000</t>
  </si>
  <si>
    <t>Silniční provoz - zajištění DIO (dopravní značení)</t>
  </si>
  <si>
    <t>1406792247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</si>
</sst>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topLeftCell="A4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39" t="s">
        <v>14</v>
      </c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1"/>
      <c r="AQ5" s="21"/>
      <c r="AR5" s="19"/>
      <c r="BE5" s="236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41" t="s">
        <v>17</v>
      </c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1"/>
      <c r="AQ6" s="21"/>
      <c r="AR6" s="19"/>
      <c r="BE6" s="237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37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37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37"/>
      <c r="BS9" s="16" t="s">
        <v>6</v>
      </c>
    </row>
    <row r="10" spans="1:74" s="1" customFormat="1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237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237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37"/>
      <c r="BS12" s="16" t="s">
        <v>6</v>
      </c>
    </row>
    <row r="13" spans="1:74" s="1" customFormat="1" ht="12" customHeight="1">
      <c r="B13" s="20"/>
      <c r="C13" s="21"/>
      <c r="D13" s="28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29</v>
      </c>
      <c r="AO13" s="21"/>
      <c r="AP13" s="21"/>
      <c r="AQ13" s="21"/>
      <c r="AR13" s="19"/>
      <c r="BE13" s="237"/>
      <c r="BS13" s="16" t="s">
        <v>6</v>
      </c>
    </row>
    <row r="14" spans="1:74" ht="12.75">
      <c r="B14" s="20"/>
      <c r="C14" s="21"/>
      <c r="D14" s="21"/>
      <c r="E14" s="242" t="s">
        <v>29</v>
      </c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8" t="s">
        <v>27</v>
      </c>
      <c r="AL14" s="21"/>
      <c r="AM14" s="21"/>
      <c r="AN14" s="30" t="s">
        <v>29</v>
      </c>
      <c r="AO14" s="21"/>
      <c r="AP14" s="21"/>
      <c r="AQ14" s="21"/>
      <c r="AR14" s="19"/>
      <c r="BE14" s="237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37"/>
      <c r="BS15" s="16" t="s">
        <v>4</v>
      </c>
    </row>
    <row r="16" spans="1:74" s="1" customFormat="1" ht="12" customHeight="1">
      <c r="B16" s="20"/>
      <c r="C16" s="21"/>
      <c r="D16" s="28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237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237"/>
      <c r="BS17" s="16" t="s">
        <v>32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37"/>
      <c r="BS18" s="16" t="s">
        <v>6</v>
      </c>
    </row>
    <row r="19" spans="1:71" s="1" customFormat="1" ht="12" customHeight="1">
      <c r="B19" s="20"/>
      <c r="C19" s="21"/>
      <c r="D19" s="28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237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237"/>
      <c r="BS20" s="16" t="s">
        <v>32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37"/>
    </row>
    <row r="22" spans="1:71" s="1" customFormat="1" ht="12" customHeight="1">
      <c r="B22" s="20"/>
      <c r="C22" s="21"/>
      <c r="D22" s="28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37"/>
    </row>
    <row r="23" spans="1:71" s="1" customFormat="1" ht="16.5" customHeight="1">
      <c r="B23" s="20"/>
      <c r="C23" s="21"/>
      <c r="D23" s="21"/>
      <c r="E23" s="244" t="s">
        <v>1</v>
      </c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1"/>
      <c r="AP23" s="21"/>
      <c r="AQ23" s="21"/>
      <c r="AR23" s="19"/>
      <c r="BE23" s="237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37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37"/>
    </row>
    <row r="26" spans="1:71" s="2" customFormat="1" ht="25.9" customHeight="1">
      <c r="A26" s="33"/>
      <c r="B26" s="34"/>
      <c r="C26" s="35"/>
      <c r="D26" s="36" t="s">
        <v>36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45">
        <f>ROUND(AG94,2)</f>
        <v>0</v>
      </c>
      <c r="AL26" s="246"/>
      <c r="AM26" s="246"/>
      <c r="AN26" s="246"/>
      <c r="AO26" s="246"/>
      <c r="AP26" s="35"/>
      <c r="AQ26" s="35"/>
      <c r="AR26" s="38"/>
      <c r="BE26" s="237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37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47" t="s">
        <v>37</v>
      </c>
      <c r="M28" s="247"/>
      <c r="N28" s="247"/>
      <c r="O28" s="247"/>
      <c r="P28" s="247"/>
      <c r="Q28" s="35"/>
      <c r="R28" s="35"/>
      <c r="S28" s="35"/>
      <c r="T28" s="35"/>
      <c r="U28" s="35"/>
      <c r="V28" s="35"/>
      <c r="W28" s="247" t="s">
        <v>38</v>
      </c>
      <c r="X28" s="247"/>
      <c r="Y28" s="247"/>
      <c r="Z28" s="247"/>
      <c r="AA28" s="247"/>
      <c r="AB28" s="247"/>
      <c r="AC28" s="247"/>
      <c r="AD28" s="247"/>
      <c r="AE28" s="247"/>
      <c r="AF28" s="35"/>
      <c r="AG28" s="35"/>
      <c r="AH28" s="35"/>
      <c r="AI28" s="35"/>
      <c r="AJ28" s="35"/>
      <c r="AK28" s="247" t="s">
        <v>39</v>
      </c>
      <c r="AL28" s="247"/>
      <c r="AM28" s="247"/>
      <c r="AN28" s="247"/>
      <c r="AO28" s="247"/>
      <c r="AP28" s="35"/>
      <c r="AQ28" s="35"/>
      <c r="AR28" s="38"/>
      <c r="BE28" s="237"/>
    </row>
    <row r="29" spans="1:71" s="3" customFormat="1" ht="14.45" customHeight="1">
      <c r="B29" s="39"/>
      <c r="C29" s="40"/>
      <c r="D29" s="28" t="s">
        <v>40</v>
      </c>
      <c r="E29" s="40"/>
      <c r="F29" s="28" t="s">
        <v>41</v>
      </c>
      <c r="G29" s="40"/>
      <c r="H29" s="40"/>
      <c r="I29" s="40"/>
      <c r="J29" s="40"/>
      <c r="K29" s="40"/>
      <c r="L29" s="235">
        <v>0.21</v>
      </c>
      <c r="M29" s="234"/>
      <c r="N29" s="234"/>
      <c r="O29" s="234"/>
      <c r="P29" s="234"/>
      <c r="Q29" s="40"/>
      <c r="R29" s="40"/>
      <c r="S29" s="40"/>
      <c r="T29" s="40"/>
      <c r="U29" s="40"/>
      <c r="V29" s="40"/>
      <c r="W29" s="233">
        <f>ROUND(AZ94, 2)</f>
        <v>0</v>
      </c>
      <c r="X29" s="234"/>
      <c r="Y29" s="234"/>
      <c r="Z29" s="234"/>
      <c r="AA29" s="234"/>
      <c r="AB29" s="234"/>
      <c r="AC29" s="234"/>
      <c r="AD29" s="234"/>
      <c r="AE29" s="234"/>
      <c r="AF29" s="40"/>
      <c r="AG29" s="40"/>
      <c r="AH29" s="40"/>
      <c r="AI29" s="40"/>
      <c r="AJ29" s="40"/>
      <c r="AK29" s="233">
        <f>ROUND(AV94, 2)</f>
        <v>0</v>
      </c>
      <c r="AL29" s="234"/>
      <c r="AM29" s="234"/>
      <c r="AN29" s="234"/>
      <c r="AO29" s="234"/>
      <c r="AP29" s="40"/>
      <c r="AQ29" s="40"/>
      <c r="AR29" s="41"/>
      <c r="BE29" s="238"/>
    </row>
    <row r="30" spans="1:71" s="3" customFormat="1" ht="14.45" customHeight="1">
      <c r="B30" s="39"/>
      <c r="C30" s="40"/>
      <c r="D30" s="40"/>
      <c r="E30" s="40"/>
      <c r="F30" s="28" t="s">
        <v>42</v>
      </c>
      <c r="G30" s="40"/>
      <c r="H30" s="40"/>
      <c r="I30" s="40"/>
      <c r="J30" s="40"/>
      <c r="K30" s="40"/>
      <c r="L30" s="235">
        <v>0.12</v>
      </c>
      <c r="M30" s="234"/>
      <c r="N30" s="234"/>
      <c r="O30" s="234"/>
      <c r="P30" s="234"/>
      <c r="Q30" s="40"/>
      <c r="R30" s="40"/>
      <c r="S30" s="40"/>
      <c r="T30" s="40"/>
      <c r="U30" s="40"/>
      <c r="V30" s="40"/>
      <c r="W30" s="233">
        <f>ROUND(BA94, 2)</f>
        <v>0</v>
      </c>
      <c r="X30" s="234"/>
      <c r="Y30" s="234"/>
      <c r="Z30" s="234"/>
      <c r="AA30" s="234"/>
      <c r="AB30" s="234"/>
      <c r="AC30" s="234"/>
      <c r="AD30" s="234"/>
      <c r="AE30" s="234"/>
      <c r="AF30" s="40"/>
      <c r="AG30" s="40"/>
      <c r="AH30" s="40"/>
      <c r="AI30" s="40"/>
      <c r="AJ30" s="40"/>
      <c r="AK30" s="233">
        <f>ROUND(AW94, 2)</f>
        <v>0</v>
      </c>
      <c r="AL30" s="234"/>
      <c r="AM30" s="234"/>
      <c r="AN30" s="234"/>
      <c r="AO30" s="234"/>
      <c r="AP30" s="40"/>
      <c r="AQ30" s="40"/>
      <c r="AR30" s="41"/>
      <c r="BE30" s="238"/>
    </row>
    <row r="31" spans="1:71" s="3" customFormat="1" ht="14.45" hidden="1" customHeight="1">
      <c r="B31" s="39"/>
      <c r="C31" s="40"/>
      <c r="D31" s="40"/>
      <c r="E31" s="40"/>
      <c r="F31" s="28" t="s">
        <v>43</v>
      </c>
      <c r="G31" s="40"/>
      <c r="H31" s="40"/>
      <c r="I31" s="40"/>
      <c r="J31" s="40"/>
      <c r="K31" s="40"/>
      <c r="L31" s="235">
        <v>0.21</v>
      </c>
      <c r="M31" s="234"/>
      <c r="N31" s="234"/>
      <c r="O31" s="234"/>
      <c r="P31" s="234"/>
      <c r="Q31" s="40"/>
      <c r="R31" s="40"/>
      <c r="S31" s="40"/>
      <c r="T31" s="40"/>
      <c r="U31" s="40"/>
      <c r="V31" s="40"/>
      <c r="W31" s="233">
        <f>ROUND(BB94, 2)</f>
        <v>0</v>
      </c>
      <c r="X31" s="234"/>
      <c r="Y31" s="234"/>
      <c r="Z31" s="234"/>
      <c r="AA31" s="234"/>
      <c r="AB31" s="234"/>
      <c r="AC31" s="234"/>
      <c r="AD31" s="234"/>
      <c r="AE31" s="234"/>
      <c r="AF31" s="40"/>
      <c r="AG31" s="40"/>
      <c r="AH31" s="40"/>
      <c r="AI31" s="40"/>
      <c r="AJ31" s="40"/>
      <c r="AK31" s="233">
        <v>0</v>
      </c>
      <c r="AL31" s="234"/>
      <c r="AM31" s="234"/>
      <c r="AN31" s="234"/>
      <c r="AO31" s="234"/>
      <c r="AP31" s="40"/>
      <c r="AQ31" s="40"/>
      <c r="AR31" s="41"/>
      <c r="BE31" s="238"/>
    </row>
    <row r="32" spans="1:71" s="3" customFormat="1" ht="14.45" hidden="1" customHeight="1">
      <c r="B32" s="39"/>
      <c r="C32" s="40"/>
      <c r="D32" s="40"/>
      <c r="E32" s="40"/>
      <c r="F32" s="28" t="s">
        <v>44</v>
      </c>
      <c r="G32" s="40"/>
      <c r="H32" s="40"/>
      <c r="I32" s="40"/>
      <c r="J32" s="40"/>
      <c r="K32" s="40"/>
      <c r="L32" s="235">
        <v>0.12</v>
      </c>
      <c r="M32" s="234"/>
      <c r="N32" s="234"/>
      <c r="O32" s="234"/>
      <c r="P32" s="234"/>
      <c r="Q32" s="40"/>
      <c r="R32" s="40"/>
      <c r="S32" s="40"/>
      <c r="T32" s="40"/>
      <c r="U32" s="40"/>
      <c r="V32" s="40"/>
      <c r="W32" s="233">
        <f>ROUND(BC94, 2)</f>
        <v>0</v>
      </c>
      <c r="X32" s="234"/>
      <c r="Y32" s="234"/>
      <c r="Z32" s="234"/>
      <c r="AA32" s="234"/>
      <c r="AB32" s="234"/>
      <c r="AC32" s="234"/>
      <c r="AD32" s="234"/>
      <c r="AE32" s="234"/>
      <c r="AF32" s="40"/>
      <c r="AG32" s="40"/>
      <c r="AH32" s="40"/>
      <c r="AI32" s="40"/>
      <c r="AJ32" s="40"/>
      <c r="AK32" s="233">
        <v>0</v>
      </c>
      <c r="AL32" s="234"/>
      <c r="AM32" s="234"/>
      <c r="AN32" s="234"/>
      <c r="AO32" s="234"/>
      <c r="AP32" s="40"/>
      <c r="AQ32" s="40"/>
      <c r="AR32" s="41"/>
      <c r="BE32" s="238"/>
    </row>
    <row r="33" spans="1:57" s="3" customFormat="1" ht="14.45" hidden="1" customHeight="1">
      <c r="B33" s="39"/>
      <c r="C33" s="40"/>
      <c r="D33" s="40"/>
      <c r="E33" s="40"/>
      <c r="F33" s="28" t="s">
        <v>45</v>
      </c>
      <c r="G33" s="40"/>
      <c r="H33" s="40"/>
      <c r="I33" s="40"/>
      <c r="J33" s="40"/>
      <c r="K33" s="40"/>
      <c r="L33" s="235">
        <v>0</v>
      </c>
      <c r="M33" s="234"/>
      <c r="N33" s="234"/>
      <c r="O33" s="234"/>
      <c r="P33" s="234"/>
      <c r="Q33" s="40"/>
      <c r="R33" s="40"/>
      <c r="S33" s="40"/>
      <c r="T33" s="40"/>
      <c r="U33" s="40"/>
      <c r="V33" s="40"/>
      <c r="W33" s="233">
        <f>ROUND(BD94, 2)</f>
        <v>0</v>
      </c>
      <c r="X33" s="234"/>
      <c r="Y33" s="234"/>
      <c r="Z33" s="234"/>
      <c r="AA33" s="234"/>
      <c r="AB33" s="234"/>
      <c r="AC33" s="234"/>
      <c r="AD33" s="234"/>
      <c r="AE33" s="234"/>
      <c r="AF33" s="40"/>
      <c r="AG33" s="40"/>
      <c r="AH33" s="40"/>
      <c r="AI33" s="40"/>
      <c r="AJ33" s="40"/>
      <c r="AK33" s="233">
        <v>0</v>
      </c>
      <c r="AL33" s="234"/>
      <c r="AM33" s="234"/>
      <c r="AN33" s="234"/>
      <c r="AO33" s="234"/>
      <c r="AP33" s="40"/>
      <c r="AQ33" s="40"/>
      <c r="AR33" s="41"/>
      <c r="BE33" s="238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37"/>
    </row>
    <row r="35" spans="1:57" s="2" customFormat="1" ht="25.9" customHeight="1">
      <c r="A35" s="33"/>
      <c r="B35" s="34"/>
      <c r="C35" s="42"/>
      <c r="D35" s="43" t="s">
        <v>46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47</v>
      </c>
      <c r="U35" s="44"/>
      <c r="V35" s="44"/>
      <c r="W35" s="44"/>
      <c r="X35" s="270" t="s">
        <v>48</v>
      </c>
      <c r="Y35" s="271"/>
      <c r="Z35" s="271"/>
      <c r="AA35" s="271"/>
      <c r="AB35" s="271"/>
      <c r="AC35" s="44"/>
      <c r="AD35" s="44"/>
      <c r="AE35" s="44"/>
      <c r="AF35" s="44"/>
      <c r="AG35" s="44"/>
      <c r="AH35" s="44"/>
      <c r="AI35" s="44"/>
      <c r="AJ35" s="44"/>
      <c r="AK35" s="272">
        <f>SUM(AK26:AK33)</f>
        <v>0</v>
      </c>
      <c r="AL35" s="271"/>
      <c r="AM35" s="271"/>
      <c r="AN35" s="271"/>
      <c r="AO35" s="273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49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50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51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52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51</v>
      </c>
      <c r="AI60" s="37"/>
      <c r="AJ60" s="37"/>
      <c r="AK60" s="37"/>
      <c r="AL60" s="37"/>
      <c r="AM60" s="51" t="s">
        <v>52</v>
      </c>
      <c r="AN60" s="37"/>
      <c r="AO60" s="37"/>
      <c r="AP60" s="35"/>
      <c r="AQ60" s="35"/>
      <c r="AR60" s="38"/>
      <c r="BE60" s="33"/>
    </row>
    <row r="61" spans="1:57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53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54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51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52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51</v>
      </c>
      <c r="AI75" s="37"/>
      <c r="AJ75" s="37"/>
      <c r="AK75" s="37"/>
      <c r="AL75" s="37"/>
      <c r="AM75" s="51" t="s">
        <v>52</v>
      </c>
      <c r="AN75" s="37"/>
      <c r="AO75" s="37"/>
      <c r="AP75" s="35"/>
      <c r="AQ75" s="35"/>
      <c r="AR75" s="38"/>
      <c r="BE75" s="33"/>
    </row>
    <row r="76" spans="1:57" s="2" customFormat="1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0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0" s="2" customFormat="1" ht="24.95" customHeight="1">
      <c r="A82" s="33"/>
      <c r="B82" s="34"/>
      <c r="C82" s="22" t="s">
        <v>55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0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0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124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0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59" t="str">
        <f>K6</f>
        <v>Oprava  opěrné zdi Pražská ulice</v>
      </c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  <c r="AM85" s="260"/>
      <c r="AN85" s="260"/>
      <c r="AO85" s="260"/>
      <c r="AP85" s="62"/>
      <c r="AQ85" s="62"/>
      <c r="AR85" s="63"/>
    </row>
    <row r="86" spans="1:90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0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>Chomutov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61" t="str">
        <f>IF(AN8= "","",AN8)</f>
        <v>29. 9. 2025</v>
      </c>
      <c r="AN87" s="261"/>
      <c r="AO87" s="35"/>
      <c r="AP87" s="35"/>
      <c r="AQ87" s="35"/>
      <c r="AR87" s="38"/>
      <c r="BE87" s="33"/>
    </row>
    <row r="88" spans="1:90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0" s="2" customFormat="1" ht="15.2" customHeight="1">
      <c r="A89" s="33"/>
      <c r="B89" s="34"/>
      <c r="C89" s="28" t="s">
        <v>24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MMCH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30</v>
      </c>
      <c r="AJ89" s="35"/>
      <c r="AK89" s="35"/>
      <c r="AL89" s="35"/>
      <c r="AM89" s="262" t="str">
        <f>IF(E17="","",E17)</f>
        <v xml:space="preserve"> </v>
      </c>
      <c r="AN89" s="263"/>
      <c r="AO89" s="263"/>
      <c r="AP89" s="263"/>
      <c r="AQ89" s="35"/>
      <c r="AR89" s="38"/>
      <c r="AS89" s="264" t="s">
        <v>56</v>
      </c>
      <c r="AT89" s="265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0" s="2" customFormat="1" ht="15.2" customHeight="1">
      <c r="A90" s="33"/>
      <c r="B90" s="34"/>
      <c r="C90" s="28" t="s">
        <v>28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33</v>
      </c>
      <c r="AJ90" s="35"/>
      <c r="AK90" s="35"/>
      <c r="AL90" s="35"/>
      <c r="AM90" s="262" t="str">
        <f>IF(E20="","",E20)</f>
        <v>František Peřina</v>
      </c>
      <c r="AN90" s="263"/>
      <c r="AO90" s="263"/>
      <c r="AP90" s="263"/>
      <c r="AQ90" s="35"/>
      <c r="AR90" s="38"/>
      <c r="AS90" s="266"/>
      <c r="AT90" s="267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0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68"/>
      <c r="AT91" s="269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0" s="2" customFormat="1" ht="29.25" customHeight="1">
      <c r="A92" s="33"/>
      <c r="B92" s="34"/>
      <c r="C92" s="254" t="s">
        <v>57</v>
      </c>
      <c r="D92" s="255"/>
      <c r="E92" s="255"/>
      <c r="F92" s="255"/>
      <c r="G92" s="255"/>
      <c r="H92" s="72"/>
      <c r="I92" s="256" t="s">
        <v>58</v>
      </c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7" t="s">
        <v>59</v>
      </c>
      <c r="AH92" s="255"/>
      <c r="AI92" s="255"/>
      <c r="AJ92" s="255"/>
      <c r="AK92" s="255"/>
      <c r="AL92" s="255"/>
      <c r="AM92" s="255"/>
      <c r="AN92" s="256" t="s">
        <v>60</v>
      </c>
      <c r="AO92" s="255"/>
      <c r="AP92" s="258"/>
      <c r="AQ92" s="73" t="s">
        <v>61</v>
      </c>
      <c r="AR92" s="38"/>
      <c r="AS92" s="74" t="s">
        <v>62</v>
      </c>
      <c r="AT92" s="75" t="s">
        <v>63</v>
      </c>
      <c r="AU92" s="75" t="s">
        <v>64</v>
      </c>
      <c r="AV92" s="75" t="s">
        <v>65</v>
      </c>
      <c r="AW92" s="75" t="s">
        <v>66</v>
      </c>
      <c r="AX92" s="75" t="s">
        <v>67</v>
      </c>
      <c r="AY92" s="75" t="s">
        <v>68</v>
      </c>
      <c r="AZ92" s="75" t="s">
        <v>69</v>
      </c>
      <c r="BA92" s="75" t="s">
        <v>70</v>
      </c>
      <c r="BB92" s="75" t="s">
        <v>71</v>
      </c>
      <c r="BC92" s="75" t="s">
        <v>72</v>
      </c>
      <c r="BD92" s="76" t="s">
        <v>73</v>
      </c>
      <c r="BE92" s="33"/>
    </row>
    <row r="93" spans="1:90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0" s="6" customFormat="1" ht="32.450000000000003" customHeight="1">
      <c r="B94" s="80"/>
      <c r="C94" s="81" t="s">
        <v>74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51">
        <f>ROUND(AG95,2)</f>
        <v>0</v>
      </c>
      <c r="AH94" s="251"/>
      <c r="AI94" s="251"/>
      <c r="AJ94" s="251"/>
      <c r="AK94" s="251"/>
      <c r="AL94" s="251"/>
      <c r="AM94" s="251"/>
      <c r="AN94" s="252">
        <f>SUM(AG94,AT94)</f>
        <v>0</v>
      </c>
      <c r="AO94" s="252"/>
      <c r="AP94" s="252"/>
      <c r="AQ94" s="84" t="s">
        <v>1</v>
      </c>
      <c r="AR94" s="85"/>
      <c r="AS94" s="86">
        <f>ROUND(AS95,2)</f>
        <v>0</v>
      </c>
      <c r="AT94" s="87">
        <f>ROUND(SUM(AV94:AW94),2)</f>
        <v>0</v>
      </c>
      <c r="AU94" s="88">
        <f>ROUND(AU95,5)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ROUND(AZ95,2)</f>
        <v>0</v>
      </c>
      <c r="BA94" s="87">
        <f>ROUND(BA95,2)</f>
        <v>0</v>
      </c>
      <c r="BB94" s="87">
        <f>ROUND(BB95,2)</f>
        <v>0</v>
      </c>
      <c r="BC94" s="87">
        <f>ROUND(BC95,2)</f>
        <v>0</v>
      </c>
      <c r="BD94" s="89">
        <f>ROUND(BD95,2)</f>
        <v>0</v>
      </c>
      <c r="BS94" s="90" t="s">
        <v>75</v>
      </c>
      <c r="BT94" s="90" t="s">
        <v>76</v>
      </c>
      <c r="BV94" s="90" t="s">
        <v>77</v>
      </c>
      <c r="BW94" s="90" t="s">
        <v>5</v>
      </c>
      <c r="BX94" s="90" t="s">
        <v>78</v>
      </c>
      <c r="CL94" s="90" t="s">
        <v>1</v>
      </c>
    </row>
    <row r="95" spans="1:90" s="7" customFormat="1" ht="16.5" customHeight="1">
      <c r="A95" s="91" t="s">
        <v>79</v>
      </c>
      <c r="B95" s="92"/>
      <c r="C95" s="93"/>
      <c r="D95" s="250" t="s">
        <v>14</v>
      </c>
      <c r="E95" s="250"/>
      <c r="F95" s="250"/>
      <c r="G95" s="250"/>
      <c r="H95" s="250"/>
      <c r="I95" s="94"/>
      <c r="J95" s="250" t="s">
        <v>17</v>
      </c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48">
        <f>'124 - Oprava  opěrné zdi ...'!J28</f>
        <v>0</v>
      </c>
      <c r="AH95" s="249"/>
      <c r="AI95" s="249"/>
      <c r="AJ95" s="249"/>
      <c r="AK95" s="249"/>
      <c r="AL95" s="249"/>
      <c r="AM95" s="249"/>
      <c r="AN95" s="248">
        <f>SUM(AG95,AT95)</f>
        <v>0</v>
      </c>
      <c r="AO95" s="249"/>
      <c r="AP95" s="249"/>
      <c r="AQ95" s="95" t="s">
        <v>80</v>
      </c>
      <c r="AR95" s="96"/>
      <c r="AS95" s="97">
        <v>0</v>
      </c>
      <c r="AT95" s="98">
        <f>ROUND(SUM(AV95:AW95),2)</f>
        <v>0</v>
      </c>
      <c r="AU95" s="99">
        <f>'124 - Oprava  opěrné zdi ...'!P124</f>
        <v>0</v>
      </c>
      <c r="AV95" s="98">
        <f>'124 - Oprava  opěrné zdi ...'!J31</f>
        <v>0</v>
      </c>
      <c r="AW95" s="98">
        <f>'124 - Oprava  opěrné zdi ...'!J32</f>
        <v>0</v>
      </c>
      <c r="AX95" s="98">
        <f>'124 - Oprava  opěrné zdi ...'!J33</f>
        <v>0</v>
      </c>
      <c r="AY95" s="98">
        <f>'124 - Oprava  opěrné zdi ...'!J34</f>
        <v>0</v>
      </c>
      <c r="AZ95" s="98">
        <f>'124 - Oprava  opěrné zdi ...'!F31</f>
        <v>0</v>
      </c>
      <c r="BA95" s="98">
        <f>'124 - Oprava  opěrné zdi ...'!F32</f>
        <v>0</v>
      </c>
      <c r="BB95" s="98">
        <f>'124 - Oprava  opěrné zdi ...'!F33</f>
        <v>0</v>
      </c>
      <c r="BC95" s="98">
        <f>'124 - Oprava  opěrné zdi ...'!F34</f>
        <v>0</v>
      </c>
      <c r="BD95" s="100">
        <f>'124 - Oprava  opěrné zdi ...'!F35</f>
        <v>0</v>
      </c>
      <c r="BT95" s="101" t="s">
        <v>81</v>
      </c>
      <c r="BU95" s="101" t="s">
        <v>82</v>
      </c>
      <c r="BV95" s="101" t="s">
        <v>77</v>
      </c>
      <c r="BW95" s="101" t="s">
        <v>5</v>
      </c>
      <c r="BX95" s="101" t="s">
        <v>78</v>
      </c>
      <c r="CL95" s="101" t="s">
        <v>1</v>
      </c>
    </row>
    <row r="96" spans="1:90" s="2" customFormat="1" ht="30" customHeight="1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8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rLsbpYK+Eig3iDLYbWqSQF5MLrukDCQDo1KhtZ0b0NK9vsY4kokpxJfqVY2AkLKOjV3B1sSBu/DHTuH/jre6Jw==" saltValue="U/V+lJ9jbf/dpIYu5w87zVmpeansfURQYcxuXNP1DHkZxku8CKkr82lM7LOwOpUy3Ba238B9eYdMbLSvx9hIy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124 - Oprava  opěrné zdi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AT2" s="16" t="s">
        <v>5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9"/>
      <c r="AT3" s="16" t="s">
        <v>83</v>
      </c>
    </row>
    <row r="4" spans="1:46" s="1" customFormat="1" ht="24.95" customHeight="1">
      <c r="B4" s="19"/>
      <c r="D4" s="104" t="s">
        <v>84</v>
      </c>
      <c r="L4" s="19"/>
      <c r="M4" s="105" t="s">
        <v>10</v>
      </c>
      <c r="AT4" s="16" t="s">
        <v>4</v>
      </c>
    </row>
    <row r="5" spans="1:46" s="1" customFormat="1" ht="6.95" customHeight="1">
      <c r="B5" s="19"/>
      <c r="L5" s="19"/>
    </row>
    <row r="6" spans="1:46" s="2" customFormat="1" ht="12" customHeight="1">
      <c r="A6" s="33"/>
      <c r="B6" s="38"/>
      <c r="C6" s="33"/>
      <c r="D6" s="106" t="s">
        <v>16</v>
      </c>
      <c r="E6" s="33"/>
      <c r="F6" s="33"/>
      <c r="G6" s="33"/>
      <c r="H6" s="33"/>
      <c r="I6" s="33"/>
      <c r="J6" s="33"/>
      <c r="K6" s="33"/>
      <c r="L6" s="50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46" s="2" customFormat="1" ht="16.5" customHeight="1">
      <c r="A7" s="33"/>
      <c r="B7" s="38"/>
      <c r="C7" s="33"/>
      <c r="D7" s="33"/>
      <c r="E7" s="275" t="s">
        <v>17</v>
      </c>
      <c r="F7" s="276"/>
      <c r="G7" s="276"/>
      <c r="H7" s="276"/>
      <c r="I7" s="33"/>
      <c r="J7" s="33"/>
      <c r="K7" s="33"/>
      <c r="L7" s="50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46" s="2" customFormat="1">
      <c r="A8" s="33"/>
      <c r="B8" s="38"/>
      <c r="C8" s="33"/>
      <c r="D8" s="33"/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2" customHeight="1">
      <c r="A9" s="33"/>
      <c r="B9" s="38"/>
      <c r="C9" s="33"/>
      <c r="D9" s="106" t="s">
        <v>18</v>
      </c>
      <c r="E9" s="33"/>
      <c r="F9" s="107" t="s">
        <v>1</v>
      </c>
      <c r="G9" s="33"/>
      <c r="H9" s="33"/>
      <c r="I9" s="106" t="s">
        <v>19</v>
      </c>
      <c r="J9" s="107" t="s">
        <v>1</v>
      </c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8"/>
      <c r="C10" s="33"/>
      <c r="D10" s="106" t="s">
        <v>20</v>
      </c>
      <c r="E10" s="33"/>
      <c r="F10" s="107" t="s">
        <v>21</v>
      </c>
      <c r="G10" s="33"/>
      <c r="H10" s="33"/>
      <c r="I10" s="106" t="s">
        <v>22</v>
      </c>
      <c r="J10" s="108" t="str">
        <f>'Rekapitulace stavby'!AN8</f>
        <v>29. 9. 2025</v>
      </c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0.9" customHeight="1">
      <c r="A11" s="33"/>
      <c r="B11" s="38"/>
      <c r="C11" s="33"/>
      <c r="D11" s="33"/>
      <c r="E11" s="33"/>
      <c r="F11" s="33"/>
      <c r="G11" s="33"/>
      <c r="H11" s="33"/>
      <c r="I11" s="33"/>
      <c r="J11" s="33"/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6" t="s">
        <v>24</v>
      </c>
      <c r="E12" s="33"/>
      <c r="F12" s="33"/>
      <c r="G12" s="33"/>
      <c r="H12" s="33"/>
      <c r="I12" s="106" t="s">
        <v>25</v>
      </c>
      <c r="J12" s="107" t="s">
        <v>1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8" customHeight="1">
      <c r="A13" s="33"/>
      <c r="B13" s="38"/>
      <c r="C13" s="33"/>
      <c r="D13" s="33"/>
      <c r="E13" s="107" t="s">
        <v>26</v>
      </c>
      <c r="F13" s="33"/>
      <c r="G13" s="33"/>
      <c r="H13" s="33"/>
      <c r="I13" s="106" t="s">
        <v>27</v>
      </c>
      <c r="J13" s="107" t="s">
        <v>1</v>
      </c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6.95" customHeight="1">
      <c r="A14" s="33"/>
      <c r="B14" s="38"/>
      <c r="C14" s="33"/>
      <c r="D14" s="33"/>
      <c r="E14" s="33"/>
      <c r="F14" s="33"/>
      <c r="G14" s="33"/>
      <c r="H14" s="33"/>
      <c r="I14" s="33"/>
      <c r="J14" s="33"/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8"/>
      <c r="C15" s="33"/>
      <c r="D15" s="106" t="s">
        <v>28</v>
      </c>
      <c r="E15" s="33"/>
      <c r="F15" s="33"/>
      <c r="G15" s="33"/>
      <c r="H15" s="33"/>
      <c r="I15" s="106" t="s">
        <v>25</v>
      </c>
      <c r="J15" s="29" t="str">
        <f>'Rekapitulace stavby'!AN13</f>
        <v>Vyplň údaj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8" customHeight="1">
      <c r="A16" s="33"/>
      <c r="B16" s="38"/>
      <c r="C16" s="33"/>
      <c r="D16" s="33"/>
      <c r="E16" s="277" t="str">
        <f>'Rekapitulace stavby'!E14</f>
        <v>Vyplň údaj</v>
      </c>
      <c r="F16" s="278"/>
      <c r="G16" s="278"/>
      <c r="H16" s="278"/>
      <c r="I16" s="106" t="s">
        <v>27</v>
      </c>
      <c r="J16" s="29" t="str">
        <f>'Rekapitulace stavby'!AN14</f>
        <v>Vyplň údaj</v>
      </c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6.95" customHeight="1">
      <c r="A17" s="33"/>
      <c r="B17" s="38"/>
      <c r="C17" s="33"/>
      <c r="D17" s="33"/>
      <c r="E17" s="33"/>
      <c r="F17" s="33"/>
      <c r="G17" s="33"/>
      <c r="H17" s="33"/>
      <c r="I17" s="33"/>
      <c r="J17" s="33"/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8"/>
      <c r="C18" s="33"/>
      <c r="D18" s="106" t="s">
        <v>30</v>
      </c>
      <c r="E18" s="33"/>
      <c r="F18" s="33"/>
      <c r="G18" s="33"/>
      <c r="H18" s="33"/>
      <c r="I18" s="106" t="s">
        <v>25</v>
      </c>
      <c r="J18" s="107" t="str">
        <f>IF('Rekapitulace stavby'!AN16="","",'Rekapitulace stavby'!AN16)</f>
        <v/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8"/>
      <c r="C19" s="33"/>
      <c r="D19" s="33"/>
      <c r="E19" s="107" t="str">
        <f>IF('Rekapitulace stavby'!E17="","",'Rekapitulace stavby'!E17)</f>
        <v xml:space="preserve"> </v>
      </c>
      <c r="F19" s="33"/>
      <c r="G19" s="33"/>
      <c r="H19" s="33"/>
      <c r="I19" s="106" t="s">
        <v>27</v>
      </c>
      <c r="J19" s="107" t="str">
        <f>IF('Rekapitulace stavby'!AN17="","",'Rekapitulace stavby'!AN17)</f>
        <v/>
      </c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customHeight="1">
      <c r="A20" s="33"/>
      <c r="B20" s="38"/>
      <c r="C20" s="33"/>
      <c r="D20" s="33"/>
      <c r="E20" s="33"/>
      <c r="F20" s="33"/>
      <c r="G20" s="33"/>
      <c r="H20" s="33"/>
      <c r="I20" s="33"/>
      <c r="J20" s="33"/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8"/>
      <c r="C21" s="33"/>
      <c r="D21" s="106" t="s">
        <v>33</v>
      </c>
      <c r="E21" s="33"/>
      <c r="F21" s="33"/>
      <c r="G21" s="33"/>
      <c r="H21" s="33"/>
      <c r="I21" s="106" t="s">
        <v>25</v>
      </c>
      <c r="J21" s="107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8"/>
      <c r="C22" s="33"/>
      <c r="D22" s="33"/>
      <c r="E22" s="107" t="s">
        <v>34</v>
      </c>
      <c r="F22" s="33"/>
      <c r="G22" s="33"/>
      <c r="H22" s="33"/>
      <c r="I22" s="106" t="s">
        <v>27</v>
      </c>
      <c r="J22" s="107" t="s">
        <v>1</v>
      </c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customHeight="1">
      <c r="A23" s="33"/>
      <c r="B23" s="38"/>
      <c r="C23" s="33"/>
      <c r="D23" s="33"/>
      <c r="E23" s="33"/>
      <c r="F23" s="33"/>
      <c r="G23" s="33"/>
      <c r="H23" s="33"/>
      <c r="I23" s="33"/>
      <c r="J23" s="33"/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8"/>
      <c r="C24" s="33"/>
      <c r="D24" s="106" t="s">
        <v>35</v>
      </c>
      <c r="E24" s="33"/>
      <c r="F24" s="33"/>
      <c r="G24" s="33"/>
      <c r="H24" s="33"/>
      <c r="I24" s="33"/>
      <c r="J24" s="33"/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8" customFormat="1" ht="16.5" customHeight="1">
      <c r="A25" s="109"/>
      <c r="B25" s="110"/>
      <c r="C25" s="109"/>
      <c r="D25" s="109"/>
      <c r="E25" s="279" t="s">
        <v>1</v>
      </c>
      <c r="F25" s="279"/>
      <c r="G25" s="279"/>
      <c r="H25" s="279"/>
      <c r="I25" s="109"/>
      <c r="J25" s="109"/>
      <c r="K25" s="109"/>
      <c r="L25" s="111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</row>
    <row r="26" spans="1:31" s="2" customFormat="1" ht="6.95" customHeight="1">
      <c r="A26" s="33"/>
      <c r="B26" s="38"/>
      <c r="C26" s="33"/>
      <c r="D26" s="33"/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8"/>
      <c r="C27" s="33"/>
      <c r="D27" s="112"/>
      <c r="E27" s="112"/>
      <c r="F27" s="112"/>
      <c r="G27" s="112"/>
      <c r="H27" s="112"/>
      <c r="I27" s="112"/>
      <c r="J27" s="112"/>
      <c r="K27" s="112"/>
      <c r="L27" s="50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25.35" customHeight="1">
      <c r="A28" s="33"/>
      <c r="B28" s="38"/>
      <c r="C28" s="33"/>
      <c r="D28" s="113" t="s">
        <v>36</v>
      </c>
      <c r="E28" s="33"/>
      <c r="F28" s="33"/>
      <c r="G28" s="33"/>
      <c r="H28" s="33"/>
      <c r="I28" s="33"/>
      <c r="J28" s="114">
        <f>ROUND(J124, 2)</f>
        <v>0</v>
      </c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2"/>
      <c r="E29" s="112"/>
      <c r="F29" s="112"/>
      <c r="G29" s="112"/>
      <c r="H29" s="112"/>
      <c r="I29" s="112"/>
      <c r="J29" s="112"/>
      <c r="K29" s="112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8"/>
      <c r="C30" s="33"/>
      <c r="D30" s="33"/>
      <c r="E30" s="33"/>
      <c r="F30" s="115" t="s">
        <v>38</v>
      </c>
      <c r="G30" s="33"/>
      <c r="H30" s="33"/>
      <c r="I30" s="115" t="s">
        <v>37</v>
      </c>
      <c r="J30" s="115" t="s">
        <v>39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8"/>
      <c r="C31" s="33"/>
      <c r="D31" s="116" t="s">
        <v>40</v>
      </c>
      <c r="E31" s="106" t="s">
        <v>41</v>
      </c>
      <c r="F31" s="117">
        <f>ROUND((SUM(BE124:BE217)),  2)</f>
        <v>0</v>
      </c>
      <c r="G31" s="33"/>
      <c r="H31" s="33"/>
      <c r="I31" s="118">
        <v>0.21</v>
      </c>
      <c r="J31" s="117">
        <f>ROUND(((SUM(BE124:BE217))*I31),  2)</f>
        <v>0</v>
      </c>
      <c r="K31" s="33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106" t="s">
        <v>42</v>
      </c>
      <c r="F32" s="117">
        <f>ROUND((SUM(BF124:BF217)),  2)</f>
        <v>0</v>
      </c>
      <c r="G32" s="33"/>
      <c r="H32" s="33"/>
      <c r="I32" s="118">
        <v>0.12</v>
      </c>
      <c r="J32" s="117">
        <f>ROUND(((SUM(BF124:BF217))*I32),  2)</f>
        <v>0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8"/>
      <c r="C33" s="33"/>
      <c r="D33" s="33"/>
      <c r="E33" s="106" t="s">
        <v>43</v>
      </c>
      <c r="F33" s="117">
        <f>ROUND((SUM(BG124:BG217)),  2)</f>
        <v>0</v>
      </c>
      <c r="G33" s="33"/>
      <c r="H33" s="33"/>
      <c r="I33" s="118">
        <v>0.21</v>
      </c>
      <c r="J33" s="117">
        <f>0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8"/>
      <c r="C34" s="33"/>
      <c r="D34" s="33"/>
      <c r="E34" s="106" t="s">
        <v>44</v>
      </c>
      <c r="F34" s="117">
        <f>ROUND((SUM(BH124:BH217)),  2)</f>
        <v>0</v>
      </c>
      <c r="G34" s="33"/>
      <c r="H34" s="33"/>
      <c r="I34" s="118">
        <v>0.12</v>
      </c>
      <c r="J34" s="117">
        <f>0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6" t="s">
        <v>45</v>
      </c>
      <c r="F35" s="117">
        <f>ROUND((SUM(BI124:BI217)),  2)</f>
        <v>0</v>
      </c>
      <c r="G35" s="33"/>
      <c r="H35" s="33"/>
      <c r="I35" s="118">
        <v>0</v>
      </c>
      <c r="J35" s="117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6.95" customHeight="1">
      <c r="A36" s="33"/>
      <c r="B36" s="38"/>
      <c r="C36" s="33"/>
      <c r="D36" s="33"/>
      <c r="E36" s="33"/>
      <c r="F36" s="33"/>
      <c r="G36" s="33"/>
      <c r="H36" s="33"/>
      <c r="I36" s="33"/>
      <c r="J36" s="33"/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25.35" customHeight="1">
      <c r="A37" s="33"/>
      <c r="B37" s="38"/>
      <c r="C37" s="119"/>
      <c r="D37" s="120" t="s">
        <v>46</v>
      </c>
      <c r="E37" s="121"/>
      <c r="F37" s="121"/>
      <c r="G37" s="122" t="s">
        <v>47</v>
      </c>
      <c r="H37" s="123" t="s">
        <v>48</v>
      </c>
      <c r="I37" s="121"/>
      <c r="J37" s="124">
        <f>SUM(J28:J35)</f>
        <v>0</v>
      </c>
      <c r="K37" s="125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1" customFormat="1" ht="14.45" customHeight="1">
      <c r="B39" s="19"/>
      <c r="L39" s="19"/>
    </row>
    <row r="40" spans="1:31" s="1" customFormat="1" ht="14.45" customHeight="1">
      <c r="B40" s="19"/>
      <c r="L40" s="19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26" t="s">
        <v>49</v>
      </c>
      <c r="E50" s="127"/>
      <c r="F50" s="127"/>
      <c r="G50" s="126" t="s">
        <v>50</v>
      </c>
      <c r="H50" s="127"/>
      <c r="I50" s="127"/>
      <c r="J50" s="127"/>
      <c r="K50" s="127"/>
      <c r="L50" s="50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8"/>
      <c r="C61" s="33"/>
      <c r="D61" s="128" t="s">
        <v>51</v>
      </c>
      <c r="E61" s="129"/>
      <c r="F61" s="130" t="s">
        <v>52</v>
      </c>
      <c r="G61" s="128" t="s">
        <v>51</v>
      </c>
      <c r="H61" s="129"/>
      <c r="I61" s="129"/>
      <c r="J61" s="131" t="s">
        <v>52</v>
      </c>
      <c r="K61" s="129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8"/>
      <c r="C65" s="33"/>
      <c r="D65" s="126" t="s">
        <v>53</v>
      </c>
      <c r="E65" s="132"/>
      <c r="F65" s="132"/>
      <c r="G65" s="126" t="s">
        <v>54</v>
      </c>
      <c r="H65" s="132"/>
      <c r="I65" s="132"/>
      <c r="J65" s="132"/>
      <c r="K65" s="132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8"/>
      <c r="C76" s="33"/>
      <c r="D76" s="128" t="s">
        <v>51</v>
      </c>
      <c r="E76" s="129"/>
      <c r="F76" s="130" t="s">
        <v>52</v>
      </c>
      <c r="G76" s="128" t="s">
        <v>51</v>
      </c>
      <c r="H76" s="129"/>
      <c r="I76" s="129"/>
      <c r="J76" s="131" t="s">
        <v>52</v>
      </c>
      <c r="K76" s="129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3"/>
      <c r="C77" s="134"/>
      <c r="D77" s="134"/>
      <c r="E77" s="134"/>
      <c r="F77" s="134"/>
      <c r="G77" s="134"/>
      <c r="H77" s="134"/>
      <c r="I77" s="134"/>
      <c r="J77" s="134"/>
      <c r="K77" s="134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hidden="1" customHeight="1">
      <c r="A81" s="33"/>
      <c r="B81" s="135"/>
      <c r="C81" s="136"/>
      <c r="D81" s="136"/>
      <c r="E81" s="136"/>
      <c r="F81" s="136"/>
      <c r="G81" s="136"/>
      <c r="H81" s="136"/>
      <c r="I81" s="136"/>
      <c r="J81" s="136"/>
      <c r="K81" s="136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hidden="1" customHeight="1">
      <c r="A82" s="33"/>
      <c r="B82" s="34"/>
      <c r="C82" s="22" t="s">
        <v>85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hidden="1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hidden="1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hidden="1" customHeight="1">
      <c r="A85" s="33"/>
      <c r="B85" s="34"/>
      <c r="C85" s="35"/>
      <c r="D85" s="35"/>
      <c r="E85" s="259" t="str">
        <f>E7</f>
        <v>Oprava  opěrné zdi Pražská ulice</v>
      </c>
      <c r="F85" s="274"/>
      <c r="G85" s="274"/>
      <c r="H85" s="274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6.95" hidden="1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2" hidden="1" customHeight="1">
      <c r="A87" s="33"/>
      <c r="B87" s="34"/>
      <c r="C87" s="28" t="s">
        <v>20</v>
      </c>
      <c r="D87" s="35"/>
      <c r="E87" s="35"/>
      <c r="F87" s="26" t="str">
        <f>F10</f>
        <v>Chomutov</v>
      </c>
      <c r="G87" s="35"/>
      <c r="H87" s="35"/>
      <c r="I87" s="28" t="s">
        <v>22</v>
      </c>
      <c r="J87" s="65" t="str">
        <f>IF(J10="","",J10)</f>
        <v>29. 9. 2025</v>
      </c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hidden="1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5.2" hidden="1" customHeight="1">
      <c r="A89" s="33"/>
      <c r="B89" s="34"/>
      <c r="C89" s="28" t="s">
        <v>24</v>
      </c>
      <c r="D89" s="35"/>
      <c r="E89" s="35"/>
      <c r="F89" s="26" t="str">
        <f>E13</f>
        <v>MMCH</v>
      </c>
      <c r="G89" s="35"/>
      <c r="H89" s="35"/>
      <c r="I89" s="28" t="s">
        <v>30</v>
      </c>
      <c r="J89" s="31" t="str">
        <f>E19</f>
        <v xml:space="preserve"> 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15.2" hidden="1" customHeight="1">
      <c r="A90" s="33"/>
      <c r="B90" s="34"/>
      <c r="C90" s="28" t="s">
        <v>28</v>
      </c>
      <c r="D90" s="35"/>
      <c r="E90" s="35"/>
      <c r="F90" s="26" t="str">
        <f>IF(E16="","",E16)</f>
        <v>Vyplň údaj</v>
      </c>
      <c r="G90" s="35"/>
      <c r="H90" s="35"/>
      <c r="I90" s="28" t="s">
        <v>33</v>
      </c>
      <c r="J90" s="31" t="str">
        <f>E22</f>
        <v>František Peřina</v>
      </c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0.35" hidden="1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9.25" hidden="1" customHeight="1">
      <c r="A92" s="33"/>
      <c r="B92" s="34"/>
      <c r="C92" s="137" t="s">
        <v>86</v>
      </c>
      <c r="D92" s="138"/>
      <c r="E92" s="138"/>
      <c r="F92" s="138"/>
      <c r="G92" s="138"/>
      <c r="H92" s="138"/>
      <c r="I92" s="138"/>
      <c r="J92" s="139" t="s">
        <v>87</v>
      </c>
      <c r="K92" s="138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hidden="1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2.9" hidden="1" customHeight="1">
      <c r="A94" s="33"/>
      <c r="B94" s="34"/>
      <c r="C94" s="140" t="s">
        <v>88</v>
      </c>
      <c r="D94" s="35"/>
      <c r="E94" s="35"/>
      <c r="F94" s="35"/>
      <c r="G94" s="35"/>
      <c r="H94" s="35"/>
      <c r="I94" s="35"/>
      <c r="J94" s="83">
        <f>J124</f>
        <v>0</v>
      </c>
      <c r="K94" s="35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U94" s="16" t="s">
        <v>89</v>
      </c>
    </row>
    <row r="95" spans="1:47" s="9" customFormat="1" ht="24.95" hidden="1" customHeight="1">
      <c r="B95" s="141"/>
      <c r="C95" s="142"/>
      <c r="D95" s="143" t="s">
        <v>90</v>
      </c>
      <c r="E95" s="144"/>
      <c r="F95" s="144"/>
      <c r="G95" s="144"/>
      <c r="H95" s="144"/>
      <c r="I95" s="144"/>
      <c r="J95" s="145">
        <f>J125</f>
        <v>0</v>
      </c>
      <c r="K95" s="142"/>
      <c r="L95" s="146"/>
    </row>
    <row r="96" spans="1:47" s="10" customFormat="1" ht="19.899999999999999" hidden="1" customHeight="1">
      <c r="B96" s="147"/>
      <c r="C96" s="148"/>
      <c r="D96" s="149" t="s">
        <v>91</v>
      </c>
      <c r="E96" s="150"/>
      <c r="F96" s="150"/>
      <c r="G96" s="150"/>
      <c r="H96" s="150"/>
      <c r="I96" s="150"/>
      <c r="J96" s="151">
        <f>J126</f>
        <v>0</v>
      </c>
      <c r="K96" s="148"/>
      <c r="L96" s="152"/>
    </row>
    <row r="97" spans="1:31" s="10" customFormat="1" ht="19.899999999999999" hidden="1" customHeight="1">
      <c r="B97" s="147"/>
      <c r="C97" s="148"/>
      <c r="D97" s="149" t="s">
        <v>92</v>
      </c>
      <c r="E97" s="150"/>
      <c r="F97" s="150"/>
      <c r="G97" s="150"/>
      <c r="H97" s="150"/>
      <c r="I97" s="150"/>
      <c r="J97" s="151">
        <f>J146</f>
        <v>0</v>
      </c>
      <c r="K97" s="148"/>
      <c r="L97" s="152"/>
    </row>
    <row r="98" spans="1:31" s="10" customFormat="1" ht="19.899999999999999" hidden="1" customHeight="1">
      <c r="B98" s="147"/>
      <c r="C98" s="148"/>
      <c r="D98" s="149" t="s">
        <v>93</v>
      </c>
      <c r="E98" s="150"/>
      <c r="F98" s="150"/>
      <c r="G98" s="150"/>
      <c r="H98" s="150"/>
      <c r="I98" s="150"/>
      <c r="J98" s="151">
        <f>J162</f>
        <v>0</v>
      </c>
      <c r="K98" s="148"/>
      <c r="L98" s="152"/>
    </row>
    <row r="99" spans="1:31" s="10" customFormat="1" ht="19.899999999999999" hidden="1" customHeight="1">
      <c r="B99" s="147"/>
      <c r="C99" s="148"/>
      <c r="D99" s="149" t="s">
        <v>94</v>
      </c>
      <c r="E99" s="150"/>
      <c r="F99" s="150"/>
      <c r="G99" s="150"/>
      <c r="H99" s="150"/>
      <c r="I99" s="150"/>
      <c r="J99" s="151">
        <f>J168</f>
        <v>0</v>
      </c>
      <c r="K99" s="148"/>
      <c r="L99" s="152"/>
    </row>
    <row r="100" spans="1:31" s="10" customFormat="1" ht="19.899999999999999" hidden="1" customHeight="1">
      <c r="B100" s="147"/>
      <c r="C100" s="148"/>
      <c r="D100" s="149" t="s">
        <v>95</v>
      </c>
      <c r="E100" s="150"/>
      <c r="F100" s="150"/>
      <c r="G100" s="150"/>
      <c r="H100" s="150"/>
      <c r="I100" s="150"/>
      <c r="J100" s="151">
        <f>J201</f>
        <v>0</v>
      </c>
      <c r="K100" s="148"/>
      <c r="L100" s="152"/>
    </row>
    <row r="101" spans="1:31" s="10" customFormat="1" ht="19.899999999999999" hidden="1" customHeight="1">
      <c r="B101" s="147"/>
      <c r="C101" s="148"/>
      <c r="D101" s="149" t="s">
        <v>96</v>
      </c>
      <c r="E101" s="150"/>
      <c r="F101" s="150"/>
      <c r="G101" s="150"/>
      <c r="H101" s="150"/>
      <c r="I101" s="150"/>
      <c r="J101" s="151">
        <f>J207</f>
        <v>0</v>
      </c>
      <c r="K101" s="148"/>
      <c r="L101" s="152"/>
    </row>
    <row r="102" spans="1:31" s="9" customFormat="1" ht="24.95" hidden="1" customHeight="1">
      <c r="B102" s="141"/>
      <c r="C102" s="142"/>
      <c r="D102" s="143" t="s">
        <v>97</v>
      </c>
      <c r="E102" s="144"/>
      <c r="F102" s="144"/>
      <c r="G102" s="144"/>
      <c r="H102" s="144"/>
      <c r="I102" s="144"/>
      <c r="J102" s="145">
        <f>J209</f>
        <v>0</v>
      </c>
      <c r="K102" s="142"/>
      <c r="L102" s="146"/>
    </row>
    <row r="103" spans="1:31" s="9" customFormat="1" ht="24.95" hidden="1" customHeight="1">
      <c r="B103" s="141"/>
      <c r="C103" s="142"/>
      <c r="D103" s="143" t="s">
        <v>98</v>
      </c>
      <c r="E103" s="144"/>
      <c r="F103" s="144"/>
      <c r="G103" s="144"/>
      <c r="H103" s="144"/>
      <c r="I103" s="144"/>
      <c r="J103" s="145">
        <f>J210</f>
        <v>0</v>
      </c>
      <c r="K103" s="142"/>
      <c r="L103" s="146"/>
    </row>
    <row r="104" spans="1:31" s="10" customFormat="1" ht="19.899999999999999" hidden="1" customHeight="1">
      <c r="B104" s="147"/>
      <c r="C104" s="148"/>
      <c r="D104" s="149" t="s">
        <v>99</v>
      </c>
      <c r="E104" s="150"/>
      <c r="F104" s="150"/>
      <c r="G104" s="150"/>
      <c r="H104" s="150"/>
      <c r="I104" s="150"/>
      <c r="J104" s="151">
        <f>J211</f>
        <v>0</v>
      </c>
      <c r="K104" s="148"/>
      <c r="L104" s="152"/>
    </row>
    <row r="105" spans="1:31" s="10" customFormat="1" ht="19.899999999999999" hidden="1" customHeight="1">
      <c r="B105" s="147"/>
      <c r="C105" s="148"/>
      <c r="D105" s="149" t="s">
        <v>100</v>
      </c>
      <c r="E105" s="150"/>
      <c r="F105" s="150"/>
      <c r="G105" s="150"/>
      <c r="H105" s="150"/>
      <c r="I105" s="150"/>
      <c r="J105" s="151">
        <f>J213</f>
        <v>0</v>
      </c>
      <c r="K105" s="148"/>
      <c r="L105" s="152"/>
    </row>
    <row r="106" spans="1:31" s="10" customFormat="1" ht="19.899999999999999" hidden="1" customHeight="1">
      <c r="B106" s="147"/>
      <c r="C106" s="148"/>
      <c r="D106" s="149" t="s">
        <v>101</v>
      </c>
      <c r="E106" s="150"/>
      <c r="F106" s="150"/>
      <c r="G106" s="150"/>
      <c r="H106" s="150"/>
      <c r="I106" s="150"/>
      <c r="J106" s="151">
        <f>J215</f>
        <v>0</v>
      </c>
      <c r="K106" s="148"/>
      <c r="L106" s="152"/>
    </row>
    <row r="107" spans="1:31" s="2" customFormat="1" ht="21.75" hidden="1" customHeight="1">
      <c r="A107" s="33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5" hidden="1" customHeight="1">
      <c r="A108" s="33"/>
      <c r="B108" s="53"/>
      <c r="C108" s="54"/>
      <c r="D108" s="54"/>
      <c r="E108" s="54"/>
      <c r="F108" s="54"/>
      <c r="G108" s="54"/>
      <c r="H108" s="54"/>
      <c r="I108" s="54"/>
      <c r="J108" s="54"/>
      <c r="K108" s="54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hidden="1"/>
    <row r="110" spans="1:31" hidden="1"/>
    <row r="111" spans="1:31" hidden="1"/>
    <row r="112" spans="1:31" s="2" customFormat="1" ht="6.95" customHeight="1">
      <c r="A112" s="33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24.95" customHeight="1">
      <c r="A113" s="33"/>
      <c r="B113" s="34"/>
      <c r="C113" s="22" t="s">
        <v>102</v>
      </c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16</v>
      </c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5"/>
      <c r="D116" s="35"/>
      <c r="E116" s="259" t="str">
        <f>E7</f>
        <v>Oprava  opěrné zdi Pražská ulice</v>
      </c>
      <c r="F116" s="274"/>
      <c r="G116" s="274"/>
      <c r="H116" s="274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20</v>
      </c>
      <c r="D118" s="35"/>
      <c r="E118" s="35"/>
      <c r="F118" s="26" t="str">
        <f>F10</f>
        <v>Chomutov</v>
      </c>
      <c r="G118" s="35"/>
      <c r="H118" s="35"/>
      <c r="I118" s="28" t="s">
        <v>22</v>
      </c>
      <c r="J118" s="65" t="str">
        <f>IF(J10="","",J10)</f>
        <v>29. 9. 2025</v>
      </c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24</v>
      </c>
      <c r="D120" s="35"/>
      <c r="E120" s="35"/>
      <c r="F120" s="26" t="str">
        <f>E13</f>
        <v>MMCH</v>
      </c>
      <c r="G120" s="35"/>
      <c r="H120" s="35"/>
      <c r="I120" s="28" t="s">
        <v>30</v>
      </c>
      <c r="J120" s="31" t="str">
        <f>E19</f>
        <v xml:space="preserve"> </v>
      </c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28</v>
      </c>
      <c r="D121" s="35"/>
      <c r="E121" s="35"/>
      <c r="F121" s="26" t="str">
        <f>IF(E16="","",E16)</f>
        <v>Vyplň údaj</v>
      </c>
      <c r="G121" s="35"/>
      <c r="H121" s="35"/>
      <c r="I121" s="28" t="s">
        <v>33</v>
      </c>
      <c r="J121" s="31" t="str">
        <f>E22</f>
        <v>František Peřina</v>
      </c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53"/>
      <c r="B123" s="154"/>
      <c r="C123" s="155" t="s">
        <v>103</v>
      </c>
      <c r="D123" s="156" t="s">
        <v>61</v>
      </c>
      <c r="E123" s="156" t="s">
        <v>57</v>
      </c>
      <c r="F123" s="156" t="s">
        <v>58</v>
      </c>
      <c r="G123" s="156" t="s">
        <v>104</v>
      </c>
      <c r="H123" s="156" t="s">
        <v>105</v>
      </c>
      <c r="I123" s="156" t="s">
        <v>106</v>
      </c>
      <c r="J123" s="157" t="s">
        <v>87</v>
      </c>
      <c r="K123" s="158" t="s">
        <v>107</v>
      </c>
      <c r="L123" s="159"/>
      <c r="M123" s="74" t="s">
        <v>1</v>
      </c>
      <c r="N123" s="75" t="s">
        <v>40</v>
      </c>
      <c r="O123" s="75" t="s">
        <v>108</v>
      </c>
      <c r="P123" s="75" t="s">
        <v>109</v>
      </c>
      <c r="Q123" s="75" t="s">
        <v>110</v>
      </c>
      <c r="R123" s="75" t="s">
        <v>111</v>
      </c>
      <c r="S123" s="75" t="s">
        <v>112</v>
      </c>
      <c r="T123" s="76" t="s">
        <v>113</v>
      </c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</row>
    <row r="124" spans="1:65" s="2" customFormat="1" ht="22.9" customHeight="1">
      <c r="A124" s="33"/>
      <c r="B124" s="34"/>
      <c r="C124" s="81" t="s">
        <v>114</v>
      </c>
      <c r="D124" s="35"/>
      <c r="E124" s="35"/>
      <c r="F124" s="35"/>
      <c r="G124" s="35"/>
      <c r="H124" s="35"/>
      <c r="I124" s="35"/>
      <c r="J124" s="160">
        <f>BK124</f>
        <v>0</v>
      </c>
      <c r="K124" s="35"/>
      <c r="L124" s="38"/>
      <c r="M124" s="77"/>
      <c r="N124" s="161"/>
      <c r="O124" s="78"/>
      <c r="P124" s="162">
        <f>P125+P209+P210</f>
        <v>0</v>
      </c>
      <c r="Q124" s="78"/>
      <c r="R124" s="162">
        <f>R125+R209+R210</f>
        <v>40.857501081600006</v>
      </c>
      <c r="S124" s="78"/>
      <c r="T124" s="163">
        <f>T125+T209+T210</f>
        <v>17.049599999999998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6" t="s">
        <v>75</v>
      </c>
      <c r="AU124" s="16" t="s">
        <v>89</v>
      </c>
      <c r="BK124" s="164">
        <f>BK125+BK209+BK210</f>
        <v>0</v>
      </c>
    </row>
    <row r="125" spans="1:65" s="12" customFormat="1" ht="25.9" customHeight="1">
      <c r="B125" s="165"/>
      <c r="C125" s="166"/>
      <c r="D125" s="167" t="s">
        <v>75</v>
      </c>
      <c r="E125" s="168" t="s">
        <v>115</v>
      </c>
      <c r="F125" s="168" t="s">
        <v>116</v>
      </c>
      <c r="G125" s="166"/>
      <c r="H125" s="166"/>
      <c r="I125" s="169"/>
      <c r="J125" s="170">
        <f>BK125</f>
        <v>0</v>
      </c>
      <c r="K125" s="166"/>
      <c r="L125" s="171"/>
      <c r="M125" s="172"/>
      <c r="N125" s="173"/>
      <c r="O125" s="173"/>
      <c r="P125" s="174">
        <f>P126+P146+P162+P168+P201+P207</f>
        <v>0</v>
      </c>
      <c r="Q125" s="173"/>
      <c r="R125" s="174">
        <f>R126+R146+R162+R168+R201+R207</f>
        <v>40.857501081600006</v>
      </c>
      <c r="S125" s="173"/>
      <c r="T125" s="175">
        <f>T126+T146+T162+T168+T201+T207</f>
        <v>17.049599999999998</v>
      </c>
      <c r="AR125" s="176" t="s">
        <v>81</v>
      </c>
      <c r="AT125" s="177" t="s">
        <v>75</v>
      </c>
      <c r="AU125" s="177" t="s">
        <v>76</v>
      </c>
      <c r="AY125" s="176" t="s">
        <v>117</v>
      </c>
      <c r="BK125" s="178">
        <f>BK126+BK146+BK162+BK168+BK201+BK207</f>
        <v>0</v>
      </c>
    </row>
    <row r="126" spans="1:65" s="12" customFormat="1" ht="22.9" customHeight="1">
      <c r="B126" s="165"/>
      <c r="C126" s="166"/>
      <c r="D126" s="167" t="s">
        <v>75</v>
      </c>
      <c r="E126" s="179" t="s">
        <v>81</v>
      </c>
      <c r="F126" s="179" t="s">
        <v>118</v>
      </c>
      <c r="G126" s="166"/>
      <c r="H126" s="166"/>
      <c r="I126" s="169"/>
      <c r="J126" s="180">
        <f>BK126</f>
        <v>0</v>
      </c>
      <c r="K126" s="166"/>
      <c r="L126" s="171"/>
      <c r="M126" s="172"/>
      <c r="N126" s="173"/>
      <c r="O126" s="173"/>
      <c r="P126" s="174">
        <f>SUM(P127:P145)</f>
        <v>0</v>
      </c>
      <c r="Q126" s="173"/>
      <c r="R126" s="174">
        <f>SUM(R127:R145)</f>
        <v>0</v>
      </c>
      <c r="S126" s="173"/>
      <c r="T126" s="175">
        <f>SUM(T127:T145)</f>
        <v>0</v>
      </c>
      <c r="AR126" s="176" t="s">
        <v>81</v>
      </c>
      <c r="AT126" s="177" t="s">
        <v>75</v>
      </c>
      <c r="AU126" s="177" t="s">
        <v>81</v>
      </c>
      <c r="AY126" s="176" t="s">
        <v>117</v>
      </c>
      <c r="BK126" s="178">
        <f>SUM(BK127:BK145)</f>
        <v>0</v>
      </c>
    </row>
    <row r="127" spans="1:65" s="2" customFormat="1" ht="33" customHeight="1">
      <c r="A127" s="33"/>
      <c r="B127" s="34"/>
      <c r="C127" s="181" t="s">
        <v>81</v>
      </c>
      <c r="D127" s="181" t="s">
        <v>119</v>
      </c>
      <c r="E127" s="182" t="s">
        <v>120</v>
      </c>
      <c r="F127" s="183" t="s">
        <v>121</v>
      </c>
      <c r="G127" s="184" t="s">
        <v>122</v>
      </c>
      <c r="H127" s="185">
        <v>324</v>
      </c>
      <c r="I127" s="186"/>
      <c r="J127" s="187">
        <f>ROUND(I127*H127,2)</f>
        <v>0</v>
      </c>
      <c r="K127" s="188"/>
      <c r="L127" s="38"/>
      <c r="M127" s="189" t="s">
        <v>1</v>
      </c>
      <c r="N127" s="190" t="s">
        <v>41</v>
      </c>
      <c r="O127" s="70"/>
      <c r="P127" s="191">
        <f>O127*H127</f>
        <v>0</v>
      </c>
      <c r="Q127" s="191">
        <v>0</v>
      </c>
      <c r="R127" s="191">
        <f>Q127*H127</f>
        <v>0</v>
      </c>
      <c r="S127" s="191">
        <v>0</v>
      </c>
      <c r="T127" s="19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93" t="s">
        <v>123</v>
      </c>
      <c r="AT127" s="193" t="s">
        <v>119</v>
      </c>
      <c r="AU127" s="193" t="s">
        <v>83</v>
      </c>
      <c r="AY127" s="16" t="s">
        <v>117</v>
      </c>
      <c r="BE127" s="194">
        <f>IF(N127="základní",J127,0)</f>
        <v>0</v>
      </c>
      <c r="BF127" s="194">
        <f>IF(N127="snížená",J127,0)</f>
        <v>0</v>
      </c>
      <c r="BG127" s="194">
        <f>IF(N127="zákl. přenesená",J127,0)</f>
        <v>0</v>
      </c>
      <c r="BH127" s="194">
        <f>IF(N127="sníž. přenesená",J127,0)</f>
        <v>0</v>
      </c>
      <c r="BI127" s="194">
        <f>IF(N127="nulová",J127,0)</f>
        <v>0</v>
      </c>
      <c r="BJ127" s="16" t="s">
        <v>81</v>
      </c>
      <c r="BK127" s="194">
        <f>ROUND(I127*H127,2)</f>
        <v>0</v>
      </c>
      <c r="BL127" s="16" t="s">
        <v>123</v>
      </c>
      <c r="BM127" s="193" t="s">
        <v>124</v>
      </c>
    </row>
    <row r="128" spans="1:65" s="13" customFormat="1">
      <c r="B128" s="195"/>
      <c r="C128" s="196"/>
      <c r="D128" s="197" t="s">
        <v>125</v>
      </c>
      <c r="E128" s="198" t="s">
        <v>1</v>
      </c>
      <c r="F128" s="199" t="s">
        <v>126</v>
      </c>
      <c r="G128" s="196"/>
      <c r="H128" s="200">
        <v>324</v>
      </c>
      <c r="I128" s="201"/>
      <c r="J128" s="196"/>
      <c r="K128" s="196"/>
      <c r="L128" s="202"/>
      <c r="M128" s="203"/>
      <c r="N128" s="204"/>
      <c r="O128" s="204"/>
      <c r="P128" s="204"/>
      <c r="Q128" s="204"/>
      <c r="R128" s="204"/>
      <c r="S128" s="204"/>
      <c r="T128" s="205"/>
      <c r="AT128" s="206" t="s">
        <v>125</v>
      </c>
      <c r="AU128" s="206" t="s">
        <v>83</v>
      </c>
      <c r="AV128" s="13" t="s">
        <v>83</v>
      </c>
      <c r="AW128" s="13" t="s">
        <v>32</v>
      </c>
      <c r="AX128" s="13" t="s">
        <v>81</v>
      </c>
      <c r="AY128" s="206" t="s">
        <v>117</v>
      </c>
    </row>
    <row r="129" spans="1:65" s="2" customFormat="1" ht="21.75" customHeight="1">
      <c r="A129" s="33"/>
      <c r="B129" s="34"/>
      <c r="C129" s="181" t="s">
        <v>83</v>
      </c>
      <c r="D129" s="181" t="s">
        <v>119</v>
      </c>
      <c r="E129" s="182" t="s">
        <v>127</v>
      </c>
      <c r="F129" s="183" t="s">
        <v>128</v>
      </c>
      <c r="G129" s="184" t="s">
        <v>129</v>
      </c>
      <c r="H129" s="185">
        <v>81</v>
      </c>
      <c r="I129" s="186"/>
      <c r="J129" s="187">
        <f>ROUND(I129*H129,2)</f>
        <v>0</v>
      </c>
      <c r="K129" s="188"/>
      <c r="L129" s="38"/>
      <c r="M129" s="189" t="s">
        <v>1</v>
      </c>
      <c r="N129" s="190" t="s">
        <v>41</v>
      </c>
      <c r="O129" s="70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93" t="s">
        <v>123</v>
      </c>
      <c r="AT129" s="193" t="s">
        <v>119</v>
      </c>
      <c r="AU129" s="193" t="s">
        <v>83</v>
      </c>
      <c r="AY129" s="16" t="s">
        <v>117</v>
      </c>
      <c r="BE129" s="194">
        <f>IF(N129="základní",J129,0)</f>
        <v>0</v>
      </c>
      <c r="BF129" s="194">
        <f>IF(N129="snížená",J129,0)</f>
        <v>0</v>
      </c>
      <c r="BG129" s="194">
        <f>IF(N129="zákl. přenesená",J129,0)</f>
        <v>0</v>
      </c>
      <c r="BH129" s="194">
        <f>IF(N129="sníž. přenesená",J129,0)</f>
        <v>0</v>
      </c>
      <c r="BI129" s="194">
        <f>IF(N129="nulová",J129,0)</f>
        <v>0</v>
      </c>
      <c r="BJ129" s="16" t="s">
        <v>81</v>
      </c>
      <c r="BK129" s="194">
        <f>ROUND(I129*H129,2)</f>
        <v>0</v>
      </c>
      <c r="BL129" s="16" t="s">
        <v>123</v>
      </c>
      <c r="BM129" s="193" t="s">
        <v>130</v>
      </c>
    </row>
    <row r="130" spans="1:65" s="13" customFormat="1">
      <c r="B130" s="195"/>
      <c r="C130" s="196"/>
      <c r="D130" s="197" t="s">
        <v>125</v>
      </c>
      <c r="E130" s="198" t="s">
        <v>1</v>
      </c>
      <c r="F130" s="199" t="s">
        <v>131</v>
      </c>
      <c r="G130" s="196"/>
      <c r="H130" s="200">
        <v>81</v>
      </c>
      <c r="I130" s="201"/>
      <c r="J130" s="196"/>
      <c r="K130" s="196"/>
      <c r="L130" s="202"/>
      <c r="M130" s="203"/>
      <c r="N130" s="204"/>
      <c r="O130" s="204"/>
      <c r="P130" s="204"/>
      <c r="Q130" s="204"/>
      <c r="R130" s="204"/>
      <c r="S130" s="204"/>
      <c r="T130" s="205"/>
      <c r="AT130" s="206" t="s">
        <v>125</v>
      </c>
      <c r="AU130" s="206" t="s">
        <v>83</v>
      </c>
      <c r="AV130" s="13" t="s">
        <v>83</v>
      </c>
      <c r="AW130" s="13" t="s">
        <v>32</v>
      </c>
      <c r="AX130" s="13" t="s">
        <v>81</v>
      </c>
      <c r="AY130" s="206" t="s">
        <v>117</v>
      </c>
    </row>
    <row r="131" spans="1:65" s="2" customFormat="1" ht="16.5" customHeight="1">
      <c r="A131" s="33"/>
      <c r="B131" s="34"/>
      <c r="C131" s="181" t="s">
        <v>132</v>
      </c>
      <c r="D131" s="181" t="s">
        <v>119</v>
      </c>
      <c r="E131" s="182" t="s">
        <v>133</v>
      </c>
      <c r="F131" s="183" t="s">
        <v>134</v>
      </c>
      <c r="G131" s="184" t="s">
        <v>122</v>
      </c>
      <c r="H131" s="185">
        <v>34.56</v>
      </c>
      <c r="I131" s="186"/>
      <c r="J131" s="187">
        <f>ROUND(I131*H131,2)</f>
        <v>0</v>
      </c>
      <c r="K131" s="188"/>
      <c r="L131" s="38"/>
      <c r="M131" s="189" t="s">
        <v>1</v>
      </c>
      <c r="N131" s="190" t="s">
        <v>41</v>
      </c>
      <c r="O131" s="70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3" t="s">
        <v>123</v>
      </c>
      <c r="AT131" s="193" t="s">
        <v>119</v>
      </c>
      <c r="AU131" s="193" t="s">
        <v>83</v>
      </c>
      <c r="AY131" s="16" t="s">
        <v>117</v>
      </c>
      <c r="BE131" s="194">
        <f>IF(N131="základní",J131,0)</f>
        <v>0</v>
      </c>
      <c r="BF131" s="194">
        <f>IF(N131="snížená",J131,0)</f>
        <v>0</v>
      </c>
      <c r="BG131" s="194">
        <f>IF(N131="zákl. přenesená",J131,0)</f>
        <v>0</v>
      </c>
      <c r="BH131" s="194">
        <f>IF(N131="sníž. přenesená",J131,0)</f>
        <v>0</v>
      </c>
      <c r="BI131" s="194">
        <f>IF(N131="nulová",J131,0)</f>
        <v>0</v>
      </c>
      <c r="BJ131" s="16" t="s">
        <v>81</v>
      </c>
      <c r="BK131" s="194">
        <f>ROUND(I131*H131,2)</f>
        <v>0</v>
      </c>
      <c r="BL131" s="16" t="s">
        <v>123</v>
      </c>
      <c r="BM131" s="193" t="s">
        <v>135</v>
      </c>
    </row>
    <row r="132" spans="1:65" s="13" customFormat="1">
      <c r="B132" s="195"/>
      <c r="C132" s="196"/>
      <c r="D132" s="197" t="s">
        <v>125</v>
      </c>
      <c r="E132" s="198" t="s">
        <v>1</v>
      </c>
      <c r="F132" s="199" t="s">
        <v>136</v>
      </c>
      <c r="G132" s="196"/>
      <c r="H132" s="200">
        <v>34.56</v>
      </c>
      <c r="I132" s="201"/>
      <c r="J132" s="196"/>
      <c r="K132" s="196"/>
      <c r="L132" s="202"/>
      <c r="M132" s="203"/>
      <c r="N132" s="204"/>
      <c r="O132" s="204"/>
      <c r="P132" s="204"/>
      <c r="Q132" s="204"/>
      <c r="R132" s="204"/>
      <c r="S132" s="204"/>
      <c r="T132" s="205"/>
      <c r="AT132" s="206" t="s">
        <v>125</v>
      </c>
      <c r="AU132" s="206" t="s">
        <v>83</v>
      </c>
      <c r="AV132" s="13" t="s">
        <v>83</v>
      </c>
      <c r="AW132" s="13" t="s">
        <v>32</v>
      </c>
      <c r="AX132" s="13" t="s">
        <v>81</v>
      </c>
      <c r="AY132" s="206" t="s">
        <v>117</v>
      </c>
    </row>
    <row r="133" spans="1:65" s="2" customFormat="1" ht="24.2" customHeight="1">
      <c r="A133" s="33"/>
      <c r="B133" s="34"/>
      <c r="C133" s="181" t="s">
        <v>123</v>
      </c>
      <c r="D133" s="181" t="s">
        <v>119</v>
      </c>
      <c r="E133" s="182" t="s">
        <v>137</v>
      </c>
      <c r="F133" s="183" t="s">
        <v>138</v>
      </c>
      <c r="G133" s="184" t="s">
        <v>139</v>
      </c>
      <c r="H133" s="185">
        <v>11.2</v>
      </c>
      <c r="I133" s="186"/>
      <c r="J133" s="187">
        <f>ROUND(I133*H133,2)</f>
        <v>0</v>
      </c>
      <c r="K133" s="188"/>
      <c r="L133" s="38"/>
      <c r="M133" s="189" t="s">
        <v>1</v>
      </c>
      <c r="N133" s="190" t="s">
        <v>41</v>
      </c>
      <c r="O133" s="70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3" t="s">
        <v>123</v>
      </c>
      <c r="AT133" s="193" t="s">
        <v>119</v>
      </c>
      <c r="AU133" s="193" t="s">
        <v>83</v>
      </c>
      <c r="AY133" s="16" t="s">
        <v>117</v>
      </c>
      <c r="BE133" s="194">
        <f>IF(N133="základní",J133,0)</f>
        <v>0</v>
      </c>
      <c r="BF133" s="194">
        <f>IF(N133="snížená",J133,0)</f>
        <v>0</v>
      </c>
      <c r="BG133" s="194">
        <f>IF(N133="zákl. přenesená",J133,0)</f>
        <v>0</v>
      </c>
      <c r="BH133" s="194">
        <f>IF(N133="sníž. přenesená",J133,0)</f>
        <v>0</v>
      </c>
      <c r="BI133" s="194">
        <f>IF(N133="nulová",J133,0)</f>
        <v>0</v>
      </c>
      <c r="BJ133" s="16" t="s">
        <v>81</v>
      </c>
      <c r="BK133" s="194">
        <f>ROUND(I133*H133,2)</f>
        <v>0</v>
      </c>
      <c r="BL133" s="16" t="s">
        <v>123</v>
      </c>
      <c r="BM133" s="193" t="s">
        <v>140</v>
      </c>
    </row>
    <row r="134" spans="1:65" s="14" customFormat="1">
      <c r="B134" s="207"/>
      <c r="C134" s="208"/>
      <c r="D134" s="197" t="s">
        <v>125</v>
      </c>
      <c r="E134" s="209" t="s">
        <v>1</v>
      </c>
      <c r="F134" s="210" t="s">
        <v>141</v>
      </c>
      <c r="G134" s="208"/>
      <c r="H134" s="209" t="s">
        <v>1</v>
      </c>
      <c r="I134" s="211"/>
      <c r="J134" s="208"/>
      <c r="K134" s="208"/>
      <c r="L134" s="212"/>
      <c r="M134" s="213"/>
      <c r="N134" s="214"/>
      <c r="O134" s="214"/>
      <c r="P134" s="214"/>
      <c r="Q134" s="214"/>
      <c r="R134" s="214"/>
      <c r="S134" s="214"/>
      <c r="T134" s="215"/>
      <c r="AT134" s="216" t="s">
        <v>125</v>
      </c>
      <c r="AU134" s="216" t="s">
        <v>83</v>
      </c>
      <c r="AV134" s="14" t="s">
        <v>81</v>
      </c>
      <c r="AW134" s="14" t="s">
        <v>32</v>
      </c>
      <c r="AX134" s="14" t="s">
        <v>76</v>
      </c>
      <c r="AY134" s="216" t="s">
        <v>117</v>
      </c>
    </row>
    <row r="135" spans="1:65" s="13" customFormat="1">
      <c r="B135" s="195"/>
      <c r="C135" s="196"/>
      <c r="D135" s="197" t="s">
        <v>125</v>
      </c>
      <c r="E135" s="198" t="s">
        <v>1</v>
      </c>
      <c r="F135" s="199" t="s">
        <v>142</v>
      </c>
      <c r="G135" s="196"/>
      <c r="H135" s="200">
        <v>11.2</v>
      </c>
      <c r="I135" s="201"/>
      <c r="J135" s="196"/>
      <c r="K135" s="196"/>
      <c r="L135" s="202"/>
      <c r="M135" s="203"/>
      <c r="N135" s="204"/>
      <c r="O135" s="204"/>
      <c r="P135" s="204"/>
      <c r="Q135" s="204"/>
      <c r="R135" s="204"/>
      <c r="S135" s="204"/>
      <c r="T135" s="205"/>
      <c r="AT135" s="206" t="s">
        <v>125</v>
      </c>
      <c r="AU135" s="206" t="s">
        <v>83</v>
      </c>
      <c r="AV135" s="13" t="s">
        <v>83</v>
      </c>
      <c r="AW135" s="13" t="s">
        <v>32</v>
      </c>
      <c r="AX135" s="13" t="s">
        <v>81</v>
      </c>
      <c r="AY135" s="206" t="s">
        <v>117</v>
      </c>
    </row>
    <row r="136" spans="1:65" s="2" customFormat="1" ht="24.2" customHeight="1">
      <c r="A136" s="33"/>
      <c r="B136" s="34"/>
      <c r="C136" s="181" t="s">
        <v>143</v>
      </c>
      <c r="D136" s="181" t="s">
        <v>119</v>
      </c>
      <c r="E136" s="182" t="s">
        <v>144</v>
      </c>
      <c r="F136" s="183" t="s">
        <v>145</v>
      </c>
      <c r="G136" s="184" t="s">
        <v>139</v>
      </c>
      <c r="H136" s="185">
        <v>51.84</v>
      </c>
      <c r="I136" s="186"/>
      <c r="J136" s="187">
        <f>ROUND(I136*H136,2)</f>
        <v>0</v>
      </c>
      <c r="K136" s="188"/>
      <c r="L136" s="38"/>
      <c r="M136" s="189" t="s">
        <v>1</v>
      </c>
      <c r="N136" s="190" t="s">
        <v>41</v>
      </c>
      <c r="O136" s="70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3" t="s">
        <v>123</v>
      </c>
      <c r="AT136" s="193" t="s">
        <v>119</v>
      </c>
      <c r="AU136" s="193" t="s">
        <v>83</v>
      </c>
      <c r="AY136" s="16" t="s">
        <v>117</v>
      </c>
      <c r="BE136" s="194">
        <f>IF(N136="základní",J136,0)</f>
        <v>0</v>
      </c>
      <c r="BF136" s="194">
        <f>IF(N136="snížená",J136,0)</f>
        <v>0</v>
      </c>
      <c r="BG136" s="194">
        <f>IF(N136="zákl. přenesená",J136,0)</f>
        <v>0</v>
      </c>
      <c r="BH136" s="194">
        <f>IF(N136="sníž. přenesená",J136,0)</f>
        <v>0</v>
      </c>
      <c r="BI136" s="194">
        <f>IF(N136="nulová",J136,0)</f>
        <v>0</v>
      </c>
      <c r="BJ136" s="16" t="s">
        <v>81</v>
      </c>
      <c r="BK136" s="194">
        <f>ROUND(I136*H136,2)</f>
        <v>0</v>
      </c>
      <c r="BL136" s="16" t="s">
        <v>123</v>
      </c>
      <c r="BM136" s="193" t="s">
        <v>146</v>
      </c>
    </row>
    <row r="137" spans="1:65" s="2" customFormat="1" ht="24.2" customHeight="1">
      <c r="A137" s="33"/>
      <c r="B137" s="34"/>
      <c r="C137" s="181" t="s">
        <v>147</v>
      </c>
      <c r="D137" s="181" t="s">
        <v>119</v>
      </c>
      <c r="E137" s="182" t="s">
        <v>148</v>
      </c>
      <c r="F137" s="183" t="s">
        <v>149</v>
      </c>
      <c r="G137" s="184" t="s">
        <v>139</v>
      </c>
      <c r="H137" s="185">
        <v>2.1</v>
      </c>
      <c r="I137" s="186"/>
      <c r="J137" s="187">
        <f>ROUND(I137*H137,2)</f>
        <v>0</v>
      </c>
      <c r="K137" s="188"/>
      <c r="L137" s="38"/>
      <c r="M137" s="189" t="s">
        <v>1</v>
      </c>
      <c r="N137" s="190" t="s">
        <v>41</v>
      </c>
      <c r="O137" s="70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3" t="s">
        <v>123</v>
      </c>
      <c r="AT137" s="193" t="s">
        <v>119</v>
      </c>
      <c r="AU137" s="193" t="s">
        <v>83</v>
      </c>
      <c r="AY137" s="16" t="s">
        <v>117</v>
      </c>
      <c r="BE137" s="194">
        <f>IF(N137="základní",J137,0)</f>
        <v>0</v>
      </c>
      <c r="BF137" s="194">
        <f>IF(N137="snížená",J137,0)</f>
        <v>0</v>
      </c>
      <c r="BG137" s="194">
        <f>IF(N137="zákl. přenesená",J137,0)</f>
        <v>0</v>
      </c>
      <c r="BH137" s="194">
        <f>IF(N137="sníž. přenesená",J137,0)</f>
        <v>0</v>
      </c>
      <c r="BI137" s="194">
        <f>IF(N137="nulová",J137,0)</f>
        <v>0</v>
      </c>
      <c r="BJ137" s="16" t="s">
        <v>81</v>
      </c>
      <c r="BK137" s="194">
        <f>ROUND(I137*H137,2)</f>
        <v>0</v>
      </c>
      <c r="BL137" s="16" t="s">
        <v>123</v>
      </c>
      <c r="BM137" s="193" t="s">
        <v>150</v>
      </c>
    </row>
    <row r="138" spans="1:65" s="14" customFormat="1">
      <c r="B138" s="207"/>
      <c r="C138" s="208"/>
      <c r="D138" s="197" t="s">
        <v>125</v>
      </c>
      <c r="E138" s="209" t="s">
        <v>1</v>
      </c>
      <c r="F138" s="210" t="s">
        <v>141</v>
      </c>
      <c r="G138" s="208"/>
      <c r="H138" s="209" t="s">
        <v>1</v>
      </c>
      <c r="I138" s="211"/>
      <c r="J138" s="208"/>
      <c r="K138" s="208"/>
      <c r="L138" s="212"/>
      <c r="M138" s="213"/>
      <c r="N138" s="214"/>
      <c r="O138" s="214"/>
      <c r="P138" s="214"/>
      <c r="Q138" s="214"/>
      <c r="R138" s="214"/>
      <c r="S138" s="214"/>
      <c r="T138" s="215"/>
      <c r="AT138" s="216" t="s">
        <v>125</v>
      </c>
      <c r="AU138" s="216" t="s">
        <v>83</v>
      </c>
      <c r="AV138" s="14" t="s">
        <v>81</v>
      </c>
      <c r="AW138" s="14" t="s">
        <v>32</v>
      </c>
      <c r="AX138" s="14" t="s">
        <v>76</v>
      </c>
      <c r="AY138" s="216" t="s">
        <v>117</v>
      </c>
    </row>
    <row r="139" spans="1:65" s="13" customFormat="1">
      <c r="B139" s="195"/>
      <c r="C139" s="196"/>
      <c r="D139" s="197" t="s">
        <v>125</v>
      </c>
      <c r="E139" s="198" t="s">
        <v>1</v>
      </c>
      <c r="F139" s="199" t="s">
        <v>151</v>
      </c>
      <c r="G139" s="196"/>
      <c r="H139" s="200">
        <v>2.1</v>
      </c>
      <c r="I139" s="201"/>
      <c r="J139" s="196"/>
      <c r="K139" s="196"/>
      <c r="L139" s="202"/>
      <c r="M139" s="203"/>
      <c r="N139" s="204"/>
      <c r="O139" s="204"/>
      <c r="P139" s="204"/>
      <c r="Q139" s="204"/>
      <c r="R139" s="204"/>
      <c r="S139" s="204"/>
      <c r="T139" s="205"/>
      <c r="AT139" s="206" t="s">
        <v>125</v>
      </c>
      <c r="AU139" s="206" t="s">
        <v>83</v>
      </c>
      <c r="AV139" s="13" t="s">
        <v>83</v>
      </c>
      <c r="AW139" s="13" t="s">
        <v>32</v>
      </c>
      <c r="AX139" s="13" t="s">
        <v>81</v>
      </c>
      <c r="AY139" s="206" t="s">
        <v>117</v>
      </c>
    </row>
    <row r="140" spans="1:65" s="2" customFormat="1" ht="37.9" customHeight="1">
      <c r="A140" s="33"/>
      <c r="B140" s="34"/>
      <c r="C140" s="181" t="s">
        <v>152</v>
      </c>
      <c r="D140" s="181" t="s">
        <v>119</v>
      </c>
      <c r="E140" s="182" t="s">
        <v>153</v>
      </c>
      <c r="F140" s="183" t="s">
        <v>154</v>
      </c>
      <c r="G140" s="184" t="s">
        <v>139</v>
      </c>
      <c r="H140" s="185">
        <v>51.84</v>
      </c>
      <c r="I140" s="186"/>
      <c r="J140" s="187">
        <f>ROUND(I140*H140,2)</f>
        <v>0</v>
      </c>
      <c r="K140" s="188"/>
      <c r="L140" s="38"/>
      <c r="M140" s="189" t="s">
        <v>1</v>
      </c>
      <c r="N140" s="190" t="s">
        <v>41</v>
      </c>
      <c r="O140" s="70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93" t="s">
        <v>123</v>
      </c>
      <c r="AT140" s="193" t="s">
        <v>119</v>
      </c>
      <c r="AU140" s="193" t="s">
        <v>83</v>
      </c>
      <c r="AY140" s="16" t="s">
        <v>117</v>
      </c>
      <c r="BE140" s="194">
        <f>IF(N140="základní",J140,0)</f>
        <v>0</v>
      </c>
      <c r="BF140" s="194">
        <f>IF(N140="snížená",J140,0)</f>
        <v>0</v>
      </c>
      <c r="BG140" s="194">
        <f>IF(N140="zákl. přenesená",J140,0)</f>
        <v>0</v>
      </c>
      <c r="BH140" s="194">
        <f>IF(N140="sníž. přenesená",J140,0)</f>
        <v>0</v>
      </c>
      <c r="BI140" s="194">
        <f>IF(N140="nulová",J140,0)</f>
        <v>0</v>
      </c>
      <c r="BJ140" s="16" t="s">
        <v>81</v>
      </c>
      <c r="BK140" s="194">
        <f>ROUND(I140*H140,2)</f>
        <v>0</v>
      </c>
      <c r="BL140" s="16" t="s">
        <v>123</v>
      </c>
      <c r="BM140" s="193" t="s">
        <v>155</v>
      </c>
    </row>
    <row r="141" spans="1:65" s="13" customFormat="1">
      <c r="B141" s="195"/>
      <c r="C141" s="196"/>
      <c r="D141" s="197" t="s">
        <v>125</v>
      </c>
      <c r="E141" s="198" t="s">
        <v>1</v>
      </c>
      <c r="F141" s="199" t="s">
        <v>156</v>
      </c>
      <c r="G141" s="196"/>
      <c r="H141" s="200">
        <v>51.84</v>
      </c>
      <c r="I141" s="201"/>
      <c r="J141" s="196"/>
      <c r="K141" s="196"/>
      <c r="L141" s="202"/>
      <c r="M141" s="203"/>
      <c r="N141" s="204"/>
      <c r="O141" s="204"/>
      <c r="P141" s="204"/>
      <c r="Q141" s="204"/>
      <c r="R141" s="204"/>
      <c r="S141" s="204"/>
      <c r="T141" s="205"/>
      <c r="AT141" s="206" t="s">
        <v>125</v>
      </c>
      <c r="AU141" s="206" t="s">
        <v>83</v>
      </c>
      <c r="AV141" s="13" t="s">
        <v>83</v>
      </c>
      <c r="AW141" s="13" t="s">
        <v>32</v>
      </c>
      <c r="AX141" s="13" t="s">
        <v>81</v>
      </c>
      <c r="AY141" s="206" t="s">
        <v>117</v>
      </c>
    </row>
    <row r="142" spans="1:65" s="2" customFormat="1" ht="37.9" customHeight="1">
      <c r="A142" s="33"/>
      <c r="B142" s="34"/>
      <c r="C142" s="181" t="s">
        <v>157</v>
      </c>
      <c r="D142" s="181" t="s">
        <v>119</v>
      </c>
      <c r="E142" s="182" t="s">
        <v>158</v>
      </c>
      <c r="F142" s="183" t="s">
        <v>159</v>
      </c>
      <c r="G142" s="184" t="s">
        <v>139</v>
      </c>
      <c r="H142" s="185">
        <v>25.163</v>
      </c>
      <c r="I142" s="186"/>
      <c r="J142" s="187">
        <f>ROUND(I142*H142,2)</f>
        <v>0</v>
      </c>
      <c r="K142" s="188"/>
      <c r="L142" s="38"/>
      <c r="M142" s="189" t="s">
        <v>1</v>
      </c>
      <c r="N142" s="190" t="s">
        <v>41</v>
      </c>
      <c r="O142" s="70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3" t="s">
        <v>123</v>
      </c>
      <c r="AT142" s="193" t="s">
        <v>119</v>
      </c>
      <c r="AU142" s="193" t="s">
        <v>83</v>
      </c>
      <c r="AY142" s="16" t="s">
        <v>117</v>
      </c>
      <c r="BE142" s="194">
        <f>IF(N142="základní",J142,0)</f>
        <v>0</v>
      </c>
      <c r="BF142" s="194">
        <f>IF(N142="snížená",J142,0)</f>
        <v>0</v>
      </c>
      <c r="BG142" s="194">
        <f>IF(N142="zákl. přenesená",J142,0)</f>
        <v>0</v>
      </c>
      <c r="BH142" s="194">
        <f>IF(N142="sníž. přenesená",J142,0)</f>
        <v>0</v>
      </c>
      <c r="BI142" s="194">
        <f>IF(N142="nulová",J142,0)</f>
        <v>0</v>
      </c>
      <c r="BJ142" s="16" t="s">
        <v>81</v>
      </c>
      <c r="BK142" s="194">
        <f>ROUND(I142*H142,2)</f>
        <v>0</v>
      </c>
      <c r="BL142" s="16" t="s">
        <v>123</v>
      </c>
      <c r="BM142" s="193" t="s">
        <v>160</v>
      </c>
    </row>
    <row r="143" spans="1:65" s="2" customFormat="1" ht="24.2" customHeight="1">
      <c r="A143" s="33"/>
      <c r="B143" s="34"/>
      <c r="C143" s="181" t="s">
        <v>161</v>
      </c>
      <c r="D143" s="181" t="s">
        <v>119</v>
      </c>
      <c r="E143" s="182" t="s">
        <v>162</v>
      </c>
      <c r="F143" s="183" t="s">
        <v>163</v>
      </c>
      <c r="G143" s="184" t="s">
        <v>139</v>
      </c>
      <c r="H143" s="185">
        <v>25.163</v>
      </c>
      <c r="I143" s="186"/>
      <c r="J143" s="187">
        <f>ROUND(I143*H143,2)</f>
        <v>0</v>
      </c>
      <c r="K143" s="188"/>
      <c r="L143" s="38"/>
      <c r="M143" s="189" t="s">
        <v>1</v>
      </c>
      <c r="N143" s="190" t="s">
        <v>41</v>
      </c>
      <c r="O143" s="70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3" t="s">
        <v>123</v>
      </c>
      <c r="AT143" s="193" t="s">
        <v>119</v>
      </c>
      <c r="AU143" s="193" t="s">
        <v>83</v>
      </c>
      <c r="AY143" s="16" t="s">
        <v>117</v>
      </c>
      <c r="BE143" s="194">
        <f>IF(N143="základní",J143,0)</f>
        <v>0</v>
      </c>
      <c r="BF143" s="194">
        <f>IF(N143="snížená",J143,0)</f>
        <v>0</v>
      </c>
      <c r="BG143" s="194">
        <f>IF(N143="zákl. přenesená",J143,0)</f>
        <v>0</v>
      </c>
      <c r="BH143" s="194">
        <f>IF(N143="sníž. přenesená",J143,0)</f>
        <v>0</v>
      </c>
      <c r="BI143" s="194">
        <f>IF(N143="nulová",J143,0)</f>
        <v>0</v>
      </c>
      <c r="BJ143" s="16" t="s">
        <v>81</v>
      </c>
      <c r="BK143" s="194">
        <f>ROUND(I143*H143,2)</f>
        <v>0</v>
      </c>
      <c r="BL143" s="16" t="s">
        <v>123</v>
      </c>
      <c r="BM143" s="193" t="s">
        <v>164</v>
      </c>
    </row>
    <row r="144" spans="1:65" s="2" customFormat="1" ht="24.2" customHeight="1">
      <c r="A144" s="33"/>
      <c r="B144" s="34"/>
      <c r="C144" s="181" t="s">
        <v>165</v>
      </c>
      <c r="D144" s="181" t="s">
        <v>119</v>
      </c>
      <c r="E144" s="182" t="s">
        <v>166</v>
      </c>
      <c r="F144" s="183" t="s">
        <v>167</v>
      </c>
      <c r="G144" s="184" t="s">
        <v>168</v>
      </c>
      <c r="H144" s="185">
        <v>25.163</v>
      </c>
      <c r="I144" s="186"/>
      <c r="J144" s="187">
        <f>ROUND(I144*H144,2)</f>
        <v>0</v>
      </c>
      <c r="K144" s="188"/>
      <c r="L144" s="38"/>
      <c r="M144" s="189" t="s">
        <v>1</v>
      </c>
      <c r="N144" s="190" t="s">
        <v>41</v>
      </c>
      <c r="O144" s="70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3" t="s">
        <v>123</v>
      </c>
      <c r="AT144" s="193" t="s">
        <v>119</v>
      </c>
      <c r="AU144" s="193" t="s">
        <v>83</v>
      </c>
      <c r="AY144" s="16" t="s">
        <v>117</v>
      </c>
      <c r="BE144" s="194">
        <f>IF(N144="základní",J144,0)</f>
        <v>0</v>
      </c>
      <c r="BF144" s="194">
        <f>IF(N144="snížená",J144,0)</f>
        <v>0</v>
      </c>
      <c r="BG144" s="194">
        <f>IF(N144="zákl. přenesená",J144,0)</f>
        <v>0</v>
      </c>
      <c r="BH144" s="194">
        <f>IF(N144="sníž. přenesená",J144,0)</f>
        <v>0</v>
      </c>
      <c r="BI144" s="194">
        <f>IF(N144="nulová",J144,0)</f>
        <v>0</v>
      </c>
      <c r="BJ144" s="16" t="s">
        <v>81</v>
      </c>
      <c r="BK144" s="194">
        <f>ROUND(I144*H144,2)</f>
        <v>0</v>
      </c>
      <c r="BL144" s="16" t="s">
        <v>123</v>
      </c>
      <c r="BM144" s="193" t="s">
        <v>169</v>
      </c>
    </row>
    <row r="145" spans="1:65" s="2" customFormat="1" ht="33" customHeight="1">
      <c r="A145" s="33"/>
      <c r="B145" s="34"/>
      <c r="C145" s="181" t="s">
        <v>170</v>
      </c>
      <c r="D145" s="181" t="s">
        <v>119</v>
      </c>
      <c r="E145" s="182" t="s">
        <v>171</v>
      </c>
      <c r="F145" s="183" t="s">
        <v>172</v>
      </c>
      <c r="G145" s="184" t="s">
        <v>139</v>
      </c>
      <c r="H145" s="185">
        <v>25.163</v>
      </c>
      <c r="I145" s="186"/>
      <c r="J145" s="187">
        <f>ROUND(I145*H145,2)</f>
        <v>0</v>
      </c>
      <c r="K145" s="188"/>
      <c r="L145" s="38"/>
      <c r="M145" s="189" t="s">
        <v>1</v>
      </c>
      <c r="N145" s="190" t="s">
        <v>41</v>
      </c>
      <c r="O145" s="70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3" t="s">
        <v>123</v>
      </c>
      <c r="AT145" s="193" t="s">
        <v>119</v>
      </c>
      <c r="AU145" s="193" t="s">
        <v>83</v>
      </c>
      <c r="AY145" s="16" t="s">
        <v>117</v>
      </c>
      <c r="BE145" s="194">
        <f>IF(N145="základní",J145,0)</f>
        <v>0</v>
      </c>
      <c r="BF145" s="194">
        <f>IF(N145="snížená",J145,0)</f>
        <v>0</v>
      </c>
      <c r="BG145" s="194">
        <f>IF(N145="zákl. přenesená",J145,0)</f>
        <v>0</v>
      </c>
      <c r="BH145" s="194">
        <f>IF(N145="sníž. přenesená",J145,0)</f>
        <v>0</v>
      </c>
      <c r="BI145" s="194">
        <f>IF(N145="nulová",J145,0)</f>
        <v>0</v>
      </c>
      <c r="BJ145" s="16" t="s">
        <v>81</v>
      </c>
      <c r="BK145" s="194">
        <f>ROUND(I145*H145,2)</f>
        <v>0</v>
      </c>
      <c r="BL145" s="16" t="s">
        <v>123</v>
      </c>
      <c r="BM145" s="193" t="s">
        <v>173</v>
      </c>
    </row>
    <row r="146" spans="1:65" s="12" customFormat="1" ht="22.9" customHeight="1">
      <c r="B146" s="165"/>
      <c r="C146" s="166"/>
      <c r="D146" s="167" t="s">
        <v>75</v>
      </c>
      <c r="E146" s="179" t="s">
        <v>132</v>
      </c>
      <c r="F146" s="179" t="s">
        <v>174</v>
      </c>
      <c r="G146" s="166"/>
      <c r="H146" s="166"/>
      <c r="I146" s="169"/>
      <c r="J146" s="180">
        <f>BK146</f>
        <v>0</v>
      </c>
      <c r="K146" s="166"/>
      <c r="L146" s="171"/>
      <c r="M146" s="172"/>
      <c r="N146" s="173"/>
      <c r="O146" s="173"/>
      <c r="P146" s="174">
        <f>SUM(P147:P161)</f>
        <v>0</v>
      </c>
      <c r="Q146" s="173"/>
      <c r="R146" s="174">
        <f>SUM(R147:R161)</f>
        <v>1.4833287815999998</v>
      </c>
      <c r="S146" s="173"/>
      <c r="T146" s="175">
        <f>SUM(T147:T161)</f>
        <v>0</v>
      </c>
      <c r="AR146" s="176" t="s">
        <v>81</v>
      </c>
      <c r="AT146" s="177" t="s">
        <v>75</v>
      </c>
      <c r="AU146" s="177" t="s">
        <v>81</v>
      </c>
      <c r="AY146" s="176" t="s">
        <v>117</v>
      </c>
      <c r="BK146" s="178">
        <f>SUM(BK147:BK161)</f>
        <v>0</v>
      </c>
    </row>
    <row r="147" spans="1:65" s="2" customFormat="1" ht="24.2" customHeight="1">
      <c r="A147" s="33"/>
      <c r="B147" s="34"/>
      <c r="C147" s="181" t="s">
        <v>8</v>
      </c>
      <c r="D147" s="181" t="s">
        <v>119</v>
      </c>
      <c r="E147" s="182" t="s">
        <v>175</v>
      </c>
      <c r="F147" s="183" t="s">
        <v>176</v>
      </c>
      <c r="G147" s="184" t="s">
        <v>122</v>
      </c>
      <c r="H147" s="185">
        <v>64.8</v>
      </c>
      <c r="I147" s="186"/>
      <c r="J147" s="187">
        <f>ROUND(I147*H147,2)</f>
        <v>0</v>
      </c>
      <c r="K147" s="188"/>
      <c r="L147" s="38"/>
      <c r="M147" s="189" t="s">
        <v>1</v>
      </c>
      <c r="N147" s="190" t="s">
        <v>41</v>
      </c>
      <c r="O147" s="70"/>
      <c r="P147" s="191">
        <f>O147*H147</f>
        <v>0</v>
      </c>
      <c r="Q147" s="191">
        <v>2.7469E-3</v>
      </c>
      <c r="R147" s="191">
        <f>Q147*H147</f>
        <v>0.17799911999999998</v>
      </c>
      <c r="S147" s="191">
        <v>0</v>
      </c>
      <c r="T147" s="19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93" t="s">
        <v>123</v>
      </c>
      <c r="AT147" s="193" t="s">
        <v>119</v>
      </c>
      <c r="AU147" s="193" t="s">
        <v>83</v>
      </c>
      <c r="AY147" s="16" t="s">
        <v>117</v>
      </c>
      <c r="BE147" s="194">
        <f>IF(N147="základní",J147,0)</f>
        <v>0</v>
      </c>
      <c r="BF147" s="194">
        <f>IF(N147="snížená",J147,0)</f>
        <v>0</v>
      </c>
      <c r="BG147" s="194">
        <f>IF(N147="zákl. přenesená",J147,0)</f>
        <v>0</v>
      </c>
      <c r="BH147" s="194">
        <f>IF(N147="sníž. přenesená",J147,0)</f>
        <v>0</v>
      </c>
      <c r="BI147" s="194">
        <f>IF(N147="nulová",J147,0)</f>
        <v>0</v>
      </c>
      <c r="BJ147" s="16" t="s">
        <v>81</v>
      </c>
      <c r="BK147" s="194">
        <f>ROUND(I147*H147,2)</f>
        <v>0</v>
      </c>
      <c r="BL147" s="16" t="s">
        <v>123</v>
      </c>
      <c r="BM147" s="193" t="s">
        <v>177</v>
      </c>
    </row>
    <row r="148" spans="1:65" s="13" customFormat="1">
      <c r="B148" s="195"/>
      <c r="C148" s="196"/>
      <c r="D148" s="197" t="s">
        <v>125</v>
      </c>
      <c r="E148" s="198" t="s">
        <v>1</v>
      </c>
      <c r="F148" s="199" t="s">
        <v>178</v>
      </c>
      <c r="G148" s="196"/>
      <c r="H148" s="200">
        <v>64.8</v>
      </c>
      <c r="I148" s="201"/>
      <c r="J148" s="196"/>
      <c r="K148" s="196"/>
      <c r="L148" s="202"/>
      <c r="M148" s="203"/>
      <c r="N148" s="204"/>
      <c r="O148" s="204"/>
      <c r="P148" s="204"/>
      <c r="Q148" s="204"/>
      <c r="R148" s="204"/>
      <c r="S148" s="204"/>
      <c r="T148" s="205"/>
      <c r="AT148" s="206" t="s">
        <v>125</v>
      </c>
      <c r="AU148" s="206" t="s">
        <v>83</v>
      </c>
      <c r="AV148" s="13" t="s">
        <v>83</v>
      </c>
      <c r="AW148" s="13" t="s">
        <v>32</v>
      </c>
      <c r="AX148" s="13" t="s">
        <v>81</v>
      </c>
      <c r="AY148" s="206" t="s">
        <v>117</v>
      </c>
    </row>
    <row r="149" spans="1:65" s="2" customFormat="1" ht="24.2" customHeight="1">
      <c r="A149" s="33"/>
      <c r="B149" s="34"/>
      <c r="C149" s="181" t="s">
        <v>179</v>
      </c>
      <c r="D149" s="181" t="s">
        <v>119</v>
      </c>
      <c r="E149" s="182" t="s">
        <v>180</v>
      </c>
      <c r="F149" s="183" t="s">
        <v>181</v>
      </c>
      <c r="G149" s="184" t="s">
        <v>122</v>
      </c>
      <c r="H149" s="185">
        <v>64.8</v>
      </c>
      <c r="I149" s="186"/>
      <c r="J149" s="187">
        <f>ROUND(I149*H149,2)</f>
        <v>0</v>
      </c>
      <c r="K149" s="188"/>
      <c r="L149" s="38"/>
      <c r="M149" s="189" t="s">
        <v>1</v>
      </c>
      <c r="N149" s="190" t="s">
        <v>41</v>
      </c>
      <c r="O149" s="70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3" t="s">
        <v>123</v>
      </c>
      <c r="AT149" s="193" t="s">
        <v>119</v>
      </c>
      <c r="AU149" s="193" t="s">
        <v>83</v>
      </c>
      <c r="AY149" s="16" t="s">
        <v>117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16" t="s">
        <v>81</v>
      </c>
      <c r="BK149" s="194">
        <f>ROUND(I149*H149,2)</f>
        <v>0</v>
      </c>
      <c r="BL149" s="16" t="s">
        <v>123</v>
      </c>
      <c r="BM149" s="193" t="s">
        <v>182</v>
      </c>
    </row>
    <row r="150" spans="1:65" s="2" customFormat="1" ht="24.2" customHeight="1">
      <c r="A150" s="33"/>
      <c r="B150" s="34"/>
      <c r="C150" s="181" t="s">
        <v>183</v>
      </c>
      <c r="D150" s="181" t="s">
        <v>119</v>
      </c>
      <c r="E150" s="182" t="s">
        <v>184</v>
      </c>
      <c r="F150" s="183" t="s">
        <v>185</v>
      </c>
      <c r="G150" s="184" t="s">
        <v>122</v>
      </c>
      <c r="H150" s="185">
        <v>64.8</v>
      </c>
      <c r="I150" s="186"/>
      <c r="J150" s="187">
        <f>ROUND(I150*H150,2)</f>
        <v>0</v>
      </c>
      <c r="K150" s="188"/>
      <c r="L150" s="38"/>
      <c r="M150" s="189" t="s">
        <v>1</v>
      </c>
      <c r="N150" s="190" t="s">
        <v>41</v>
      </c>
      <c r="O150" s="70"/>
      <c r="P150" s="191">
        <f>O150*H150</f>
        <v>0</v>
      </c>
      <c r="Q150" s="191">
        <v>2.5000000000000001E-3</v>
      </c>
      <c r="R150" s="191">
        <f>Q150*H150</f>
        <v>0.16200000000000001</v>
      </c>
      <c r="S150" s="191">
        <v>0</v>
      </c>
      <c r="T150" s="19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93" t="s">
        <v>123</v>
      </c>
      <c r="AT150" s="193" t="s">
        <v>119</v>
      </c>
      <c r="AU150" s="193" t="s">
        <v>83</v>
      </c>
      <c r="AY150" s="16" t="s">
        <v>117</v>
      </c>
      <c r="BE150" s="194">
        <f>IF(N150="základní",J150,0)</f>
        <v>0</v>
      </c>
      <c r="BF150" s="194">
        <f>IF(N150="snížená",J150,0)</f>
        <v>0</v>
      </c>
      <c r="BG150" s="194">
        <f>IF(N150="zákl. přenesená",J150,0)</f>
        <v>0</v>
      </c>
      <c r="BH150" s="194">
        <f>IF(N150="sníž. přenesená",J150,0)</f>
        <v>0</v>
      </c>
      <c r="BI150" s="194">
        <f>IF(N150="nulová",J150,0)</f>
        <v>0</v>
      </c>
      <c r="BJ150" s="16" t="s">
        <v>81</v>
      </c>
      <c r="BK150" s="194">
        <f>ROUND(I150*H150,2)</f>
        <v>0</v>
      </c>
      <c r="BL150" s="16" t="s">
        <v>123</v>
      </c>
      <c r="BM150" s="193" t="s">
        <v>186</v>
      </c>
    </row>
    <row r="151" spans="1:65" s="2" customFormat="1" ht="16.5" customHeight="1">
      <c r="A151" s="33"/>
      <c r="B151" s="34"/>
      <c r="C151" s="181" t="s">
        <v>187</v>
      </c>
      <c r="D151" s="181" t="s">
        <v>119</v>
      </c>
      <c r="E151" s="182" t="s">
        <v>188</v>
      </c>
      <c r="F151" s="183" t="s">
        <v>189</v>
      </c>
      <c r="G151" s="184" t="s">
        <v>139</v>
      </c>
      <c r="H151" s="185">
        <v>16.2</v>
      </c>
      <c r="I151" s="186"/>
      <c r="J151" s="187">
        <f>ROUND(I151*H151,2)</f>
        <v>0</v>
      </c>
      <c r="K151" s="188"/>
      <c r="L151" s="38"/>
      <c r="M151" s="189" t="s">
        <v>1</v>
      </c>
      <c r="N151" s="190" t="s">
        <v>41</v>
      </c>
      <c r="O151" s="70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3" t="s">
        <v>123</v>
      </c>
      <c r="AT151" s="193" t="s">
        <v>119</v>
      </c>
      <c r="AU151" s="193" t="s">
        <v>83</v>
      </c>
      <c r="AY151" s="16" t="s">
        <v>117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16" t="s">
        <v>81</v>
      </c>
      <c r="BK151" s="194">
        <f>ROUND(I151*H151,2)</f>
        <v>0</v>
      </c>
      <c r="BL151" s="16" t="s">
        <v>123</v>
      </c>
      <c r="BM151" s="193" t="s">
        <v>190</v>
      </c>
    </row>
    <row r="152" spans="1:65" s="14" customFormat="1">
      <c r="B152" s="207"/>
      <c r="C152" s="208"/>
      <c r="D152" s="197" t="s">
        <v>125</v>
      </c>
      <c r="E152" s="209" t="s">
        <v>1</v>
      </c>
      <c r="F152" s="210" t="s">
        <v>191</v>
      </c>
      <c r="G152" s="208"/>
      <c r="H152" s="209" t="s">
        <v>1</v>
      </c>
      <c r="I152" s="211"/>
      <c r="J152" s="208"/>
      <c r="K152" s="208"/>
      <c r="L152" s="212"/>
      <c r="M152" s="213"/>
      <c r="N152" s="214"/>
      <c r="O152" s="214"/>
      <c r="P152" s="214"/>
      <c r="Q152" s="214"/>
      <c r="R152" s="214"/>
      <c r="S152" s="214"/>
      <c r="T152" s="215"/>
      <c r="AT152" s="216" t="s">
        <v>125</v>
      </c>
      <c r="AU152" s="216" t="s">
        <v>83</v>
      </c>
      <c r="AV152" s="14" t="s">
        <v>81</v>
      </c>
      <c r="AW152" s="14" t="s">
        <v>32</v>
      </c>
      <c r="AX152" s="14" t="s">
        <v>76</v>
      </c>
      <c r="AY152" s="216" t="s">
        <v>117</v>
      </c>
    </row>
    <row r="153" spans="1:65" s="13" customFormat="1">
      <c r="B153" s="195"/>
      <c r="C153" s="196"/>
      <c r="D153" s="197" t="s">
        <v>125</v>
      </c>
      <c r="E153" s="198" t="s">
        <v>1</v>
      </c>
      <c r="F153" s="199" t="s">
        <v>192</v>
      </c>
      <c r="G153" s="196"/>
      <c r="H153" s="200">
        <v>16.2</v>
      </c>
      <c r="I153" s="201"/>
      <c r="J153" s="196"/>
      <c r="K153" s="196"/>
      <c r="L153" s="202"/>
      <c r="M153" s="203"/>
      <c r="N153" s="204"/>
      <c r="O153" s="204"/>
      <c r="P153" s="204"/>
      <c r="Q153" s="204"/>
      <c r="R153" s="204"/>
      <c r="S153" s="204"/>
      <c r="T153" s="205"/>
      <c r="AT153" s="206" t="s">
        <v>125</v>
      </c>
      <c r="AU153" s="206" t="s">
        <v>83</v>
      </c>
      <c r="AV153" s="13" t="s">
        <v>83</v>
      </c>
      <c r="AW153" s="13" t="s">
        <v>32</v>
      </c>
      <c r="AX153" s="13" t="s">
        <v>81</v>
      </c>
      <c r="AY153" s="206" t="s">
        <v>117</v>
      </c>
    </row>
    <row r="154" spans="1:65" s="2" customFormat="1" ht="16.5" customHeight="1">
      <c r="A154" s="33"/>
      <c r="B154" s="34"/>
      <c r="C154" s="181" t="s">
        <v>193</v>
      </c>
      <c r="D154" s="181" t="s">
        <v>119</v>
      </c>
      <c r="E154" s="182" t="s">
        <v>194</v>
      </c>
      <c r="F154" s="183" t="s">
        <v>195</v>
      </c>
      <c r="G154" s="184" t="s">
        <v>168</v>
      </c>
      <c r="H154" s="185">
        <v>0.95799999999999996</v>
      </c>
      <c r="I154" s="186"/>
      <c r="J154" s="187">
        <f>ROUND(I154*H154,2)</f>
        <v>0</v>
      </c>
      <c r="K154" s="188"/>
      <c r="L154" s="38"/>
      <c r="M154" s="189" t="s">
        <v>1</v>
      </c>
      <c r="N154" s="190" t="s">
        <v>41</v>
      </c>
      <c r="O154" s="70"/>
      <c r="P154" s="191">
        <f>O154*H154</f>
        <v>0</v>
      </c>
      <c r="Q154" s="191">
        <v>1.0487652000000001</v>
      </c>
      <c r="R154" s="191">
        <f>Q154*H154</f>
        <v>1.0047170616000001</v>
      </c>
      <c r="S154" s="191">
        <v>0</v>
      </c>
      <c r="T154" s="192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93" t="s">
        <v>123</v>
      </c>
      <c r="AT154" s="193" t="s">
        <v>119</v>
      </c>
      <c r="AU154" s="193" t="s">
        <v>83</v>
      </c>
      <c r="AY154" s="16" t="s">
        <v>117</v>
      </c>
      <c r="BE154" s="194">
        <f>IF(N154="základní",J154,0)</f>
        <v>0</v>
      </c>
      <c r="BF154" s="194">
        <f>IF(N154="snížená",J154,0)</f>
        <v>0</v>
      </c>
      <c r="BG154" s="194">
        <f>IF(N154="zákl. přenesená",J154,0)</f>
        <v>0</v>
      </c>
      <c r="BH154" s="194">
        <f>IF(N154="sníž. přenesená",J154,0)</f>
        <v>0</v>
      </c>
      <c r="BI154" s="194">
        <f>IF(N154="nulová",J154,0)</f>
        <v>0</v>
      </c>
      <c r="BJ154" s="16" t="s">
        <v>81</v>
      </c>
      <c r="BK154" s="194">
        <f>ROUND(I154*H154,2)</f>
        <v>0</v>
      </c>
      <c r="BL154" s="16" t="s">
        <v>123</v>
      </c>
      <c r="BM154" s="193" t="s">
        <v>196</v>
      </c>
    </row>
    <row r="155" spans="1:65" s="2" customFormat="1" ht="24.2" customHeight="1">
      <c r="A155" s="33"/>
      <c r="B155" s="34"/>
      <c r="C155" s="181" t="s">
        <v>197</v>
      </c>
      <c r="D155" s="181" t="s">
        <v>119</v>
      </c>
      <c r="E155" s="182" t="s">
        <v>198</v>
      </c>
      <c r="F155" s="183" t="s">
        <v>199</v>
      </c>
      <c r="G155" s="184" t="s">
        <v>200</v>
      </c>
      <c r="H155" s="185">
        <v>18</v>
      </c>
      <c r="I155" s="186"/>
      <c r="J155" s="187">
        <f>ROUND(I155*H155,2)</f>
        <v>0</v>
      </c>
      <c r="K155" s="188"/>
      <c r="L155" s="38"/>
      <c r="M155" s="189" t="s">
        <v>1</v>
      </c>
      <c r="N155" s="190" t="s">
        <v>41</v>
      </c>
      <c r="O155" s="70"/>
      <c r="P155" s="191">
        <f>O155*H155</f>
        <v>0</v>
      </c>
      <c r="Q155" s="191">
        <v>6.8700000000000003E-5</v>
      </c>
      <c r="R155" s="191">
        <f>Q155*H155</f>
        <v>1.2366E-3</v>
      </c>
      <c r="S155" s="191">
        <v>0</v>
      </c>
      <c r="T155" s="19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3" t="s">
        <v>123</v>
      </c>
      <c r="AT155" s="193" t="s">
        <v>119</v>
      </c>
      <c r="AU155" s="193" t="s">
        <v>83</v>
      </c>
      <c r="AY155" s="16" t="s">
        <v>117</v>
      </c>
      <c r="BE155" s="194">
        <f>IF(N155="základní",J155,0)</f>
        <v>0</v>
      </c>
      <c r="BF155" s="194">
        <f>IF(N155="snížená",J155,0)</f>
        <v>0</v>
      </c>
      <c r="BG155" s="194">
        <f>IF(N155="zákl. přenesená",J155,0)</f>
        <v>0</v>
      </c>
      <c r="BH155" s="194">
        <f>IF(N155="sníž. přenesená",J155,0)</f>
        <v>0</v>
      </c>
      <c r="BI155" s="194">
        <f>IF(N155="nulová",J155,0)</f>
        <v>0</v>
      </c>
      <c r="BJ155" s="16" t="s">
        <v>81</v>
      </c>
      <c r="BK155" s="194">
        <f>ROUND(I155*H155,2)</f>
        <v>0</v>
      </c>
      <c r="BL155" s="16" t="s">
        <v>123</v>
      </c>
      <c r="BM155" s="193" t="s">
        <v>201</v>
      </c>
    </row>
    <row r="156" spans="1:65" s="14" customFormat="1">
      <c r="B156" s="207"/>
      <c r="C156" s="208"/>
      <c r="D156" s="197" t="s">
        <v>125</v>
      </c>
      <c r="E156" s="209" t="s">
        <v>1</v>
      </c>
      <c r="F156" s="210" t="s">
        <v>202</v>
      </c>
      <c r="G156" s="208"/>
      <c r="H156" s="209" t="s">
        <v>1</v>
      </c>
      <c r="I156" s="211"/>
      <c r="J156" s="208"/>
      <c r="K156" s="208"/>
      <c r="L156" s="212"/>
      <c r="M156" s="213"/>
      <c r="N156" s="214"/>
      <c r="O156" s="214"/>
      <c r="P156" s="214"/>
      <c r="Q156" s="214"/>
      <c r="R156" s="214"/>
      <c r="S156" s="214"/>
      <c r="T156" s="215"/>
      <c r="AT156" s="216" t="s">
        <v>125</v>
      </c>
      <c r="AU156" s="216" t="s">
        <v>83</v>
      </c>
      <c r="AV156" s="14" t="s">
        <v>81</v>
      </c>
      <c r="AW156" s="14" t="s">
        <v>32</v>
      </c>
      <c r="AX156" s="14" t="s">
        <v>76</v>
      </c>
      <c r="AY156" s="216" t="s">
        <v>117</v>
      </c>
    </row>
    <row r="157" spans="1:65" s="13" customFormat="1">
      <c r="B157" s="195"/>
      <c r="C157" s="196"/>
      <c r="D157" s="197" t="s">
        <v>125</v>
      </c>
      <c r="E157" s="198" t="s">
        <v>1</v>
      </c>
      <c r="F157" s="199" t="s">
        <v>203</v>
      </c>
      <c r="G157" s="196"/>
      <c r="H157" s="200">
        <v>18</v>
      </c>
      <c r="I157" s="201"/>
      <c r="J157" s="196"/>
      <c r="K157" s="196"/>
      <c r="L157" s="202"/>
      <c r="M157" s="203"/>
      <c r="N157" s="204"/>
      <c r="O157" s="204"/>
      <c r="P157" s="204"/>
      <c r="Q157" s="204"/>
      <c r="R157" s="204"/>
      <c r="S157" s="204"/>
      <c r="T157" s="205"/>
      <c r="AT157" s="206" t="s">
        <v>125</v>
      </c>
      <c r="AU157" s="206" t="s">
        <v>83</v>
      </c>
      <c r="AV157" s="13" t="s">
        <v>83</v>
      </c>
      <c r="AW157" s="13" t="s">
        <v>32</v>
      </c>
      <c r="AX157" s="13" t="s">
        <v>81</v>
      </c>
      <c r="AY157" s="206" t="s">
        <v>117</v>
      </c>
    </row>
    <row r="158" spans="1:65" s="2" customFormat="1" ht="24.2" customHeight="1">
      <c r="A158" s="33"/>
      <c r="B158" s="34"/>
      <c r="C158" s="181" t="s">
        <v>204</v>
      </c>
      <c r="D158" s="181" t="s">
        <v>119</v>
      </c>
      <c r="E158" s="182" t="s">
        <v>205</v>
      </c>
      <c r="F158" s="183" t="s">
        <v>206</v>
      </c>
      <c r="G158" s="184" t="s">
        <v>200</v>
      </c>
      <c r="H158" s="185">
        <v>64.8</v>
      </c>
      <c r="I158" s="186"/>
      <c r="J158" s="187">
        <f>ROUND(I158*H158,2)</f>
        <v>0</v>
      </c>
      <c r="K158" s="188"/>
      <c r="L158" s="38"/>
      <c r="M158" s="189" t="s">
        <v>1</v>
      </c>
      <c r="N158" s="190" t="s">
        <v>41</v>
      </c>
      <c r="O158" s="70"/>
      <c r="P158" s="191">
        <f>O158*H158</f>
        <v>0</v>
      </c>
      <c r="Q158" s="191">
        <v>2.1199999999999999E-3</v>
      </c>
      <c r="R158" s="191">
        <f>Q158*H158</f>
        <v>0.137376</v>
      </c>
      <c r="S158" s="191">
        <v>0</v>
      </c>
      <c r="T158" s="192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3" t="s">
        <v>123</v>
      </c>
      <c r="AT158" s="193" t="s">
        <v>119</v>
      </c>
      <c r="AU158" s="193" t="s">
        <v>83</v>
      </c>
      <c r="AY158" s="16" t="s">
        <v>117</v>
      </c>
      <c r="BE158" s="194">
        <f>IF(N158="základní",J158,0)</f>
        <v>0</v>
      </c>
      <c r="BF158" s="194">
        <f>IF(N158="snížená",J158,0)</f>
        <v>0</v>
      </c>
      <c r="BG158" s="194">
        <f>IF(N158="zákl. přenesená",J158,0)</f>
        <v>0</v>
      </c>
      <c r="BH158" s="194">
        <f>IF(N158="sníž. přenesená",J158,0)</f>
        <v>0</v>
      </c>
      <c r="BI158" s="194">
        <f>IF(N158="nulová",J158,0)</f>
        <v>0</v>
      </c>
      <c r="BJ158" s="16" t="s">
        <v>81</v>
      </c>
      <c r="BK158" s="194">
        <f>ROUND(I158*H158,2)</f>
        <v>0</v>
      </c>
      <c r="BL158" s="16" t="s">
        <v>123</v>
      </c>
      <c r="BM158" s="193" t="s">
        <v>207</v>
      </c>
    </row>
    <row r="159" spans="1:65" s="14" customFormat="1">
      <c r="B159" s="207"/>
      <c r="C159" s="208"/>
      <c r="D159" s="197" t="s">
        <v>125</v>
      </c>
      <c r="E159" s="209" t="s">
        <v>1</v>
      </c>
      <c r="F159" s="210" t="s">
        <v>208</v>
      </c>
      <c r="G159" s="208"/>
      <c r="H159" s="209" t="s">
        <v>1</v>
      </c>
      <c r="I159" s="211"/>
      <c r="J159" s="208"/>
      <c r="K159" s="208"/>
      <c r="L159" s="212"/>
      <c r="M159" s="213"/>
      <c r="N159" s="214"/>
      <c r="O159" s="214"/>
      <c r="P159" s="214"/>
      <c r="Q159" s="214"/>
      <c r="R159" s="214"/>
      <c r="S159" s="214"/>
      <c r="T159" s="215"/>
      <c r="AT159" s="216" t="s">
        <v>125</v>
      </c>
      <c r="AU159" s="216" t="s">
        <v>83</v>
      </c>
      <c r="AV159" s="14" t="s">
        <v>81</v>
      </c>
      <c r="AW159" s="14" t="s">
        <v>32</v>
      </c>
      <c r="AX159" s="14" t="s">
        <v>76</v>
      </c>
      <c r="AY159" s="216" t="s">
        <v>117</v>
      </c>
    </row>
    <row r="160" spans="1:65" s="13" customFormat="1">
      <c r="B160" s="195"/>
      <c r="C160" s="196"/>
      <c r="D160" s="197" t="s">
        <v>125</v>
      </c>
      <c r="E160" s="198" t="s">
        <v>1</v>
      </c>
      <c r="F160" s="199" t="s">
        <v>209</v>
      </c>
      <c r="G160" s="196"/>
      <c r="H160" s="200">
        <v>648</v>
      </c>
      <c r="I160" s="201"/>
      <c r="J160" s="196"/>
      <c r="K160" s="196"/>
      <c r="L160" s="202"/>
      <c r="M160" s="203"/>
      <c r="N160" s="204"/>
      <c r="O160" s="204"/>
      <c r="P160" s="204"/>
      <c r="Q160" s="204"/>
      <c r="R160" s="204"/>
      <c r="S160" s="204"/>
      <c r="T160" s="205"/>
      <c r="AT160" s="206" t="s">
        <v>125</v>
      </c>
      <c r="AU160" s="206" t="s">
        <v>83</v>
      </c>
      <c r="AV160" s="13" t="s">
        <v>83</v>
      </c>
      <c r="AW160" s="13" t="s">
        <v>32</v>
      </c>
      <c r="AX160" s="13" t="s">
        <v>81</v>
      </c>
      <c r="AY160" s="206" t="s">
        <v>117</v>
      </c>
    </row>
    <row r="161" spans="1:65" s="13" customFormat="1">
      <c r="B161" s="195"/>
      <c r="C161" s="196"/>
      <c r="D161" s="197" t="s">
        <v>125</v>
      </c>
      <c r="E161" s="196"/>
      <c r="F161" s="199" t="s">
        <v>210</v>
      </c>
      <c r="G161" s="196"/>
      <c r="H161" s="200">
        <v>64.8</v>
      </c>
      <c r="I161" s="201"/>
      <c r="J161" s="196"/>
      <c r="K161" s="196"/>
      <c r="L161" s="202"/>
      <c r="M161" s="203"/>
      <c r="N161" s="204"/>
      <c r="O161" s="204"/>
      <c r="P161" s="204"/>
      <c r="Q161" s="204"/>
      <c r="R161" s="204"/>
      <c r="S161" s="204"/>
      <c r="T161" s="205"/>
      <c r="AT161" s="206" t="s">
        <v>125</v>
      </c>
      <c r="AU161" s="206" t="s">
        <v>83</v>
      </c>
      <c r="AV161" s="13" t="s">
        <v>83</v>
      </c>
      <c r="AW161" s="13" t="s">
        <v>4</v>
      </c>
      <c r="AX161" s="13" t="s">
        <v>81</v>
      </c>
      <c r="AY161" s="206" t="s">
        <v>117</v>
      </c>
    </row>
    <row r="162" spans="1:65" s="12" customFormat="1" ht="22.9" customHeight="1">
      <c r="B162" s="165"/>
      <c r="C162" s="166"/>
      <c r="D162" s="167" t="s">
        <v>75</v>
      </c>
      <c r="E162" s="179" t="s">
        <v>147</v>
      </c>
      <c r="F162" s="179" t="s">
        <v>211</v>
      </c>
      <c r="G162" s="166"/>
      <c r="H162" s="166"/>
      <c r="I162" s="169"/>
      <c r="J162" s="180">
        <f>BK162</f>
        <v>0</v>
      </c>
      <c r="K162" s="166"/>
      <c r="L162" s="171"/>
      <c r="M162" s="172"/>
      <c r="N162" s="173"/>
      <c r="O162" s="173"/>
      <c r="P162" s="174">
        <f>SUM(P163:P167)</f>
        <v>0</v>
      </c>
      <c r="Q162" s="173"/>
      <c r="R162" s="174">
        <f>SUM(R163:R167)</f>
        <v>4.58955</v>
      </c>
      <c r="S162" s="173"/>
      <c r="T162" s="175">
        <f>SUM(T163:T167)</f>
        <v>0</v>
      </c>
      <c r="AR162" s="176" t="s">
        <v>81</v>
      </c>
      <c r="AT162" s="177" t="s">
        <v>75</v>
      </c>
      <c r="AU162" s="177" t="s">
        <v>81</v>
      </c>
      <c r="AY162" s="176" t="s">
        <v>117</v>
      </c>
      <c r="BK162" s="178">
        <f>SUM(BK163:BK167)</f>
        <v>0</v>
      </c>
    </row>
    <row r="163" spans="1:65" s="2" customFormat="1" ht="24.2" customHeight="1">
      <c r="A163" s="33"/>
      <c r="B163" s="34"/>
      <c r="C163" s="181" t="s">
        <v>212</v>
      </c>
      <c r="D163" s="181" t="s">
        <v>119</v>
      </c>
      <c r="E163" s="182" t="s">
        <v>213</v>
      </c>
      <c r="F163" s="183" t="s">
        <v>214</v>
      </c>
      <c r="G163" s="184" t="s">
        <v>122</v>
      </c>
      <c r="H163" s="185">
        <v>169.4</v>
      </c>
      <c r="I163" s="186"/>
      <c r="J163" s="187">
        <f>ROUND(I163*H163,2)</f>
        <v>0</v>
      </c>
      <c r="K163" s="188"/>
      <c r="L163" s="38"/>
      <c r="M163" s="189" t="s">
        <v>1</v>
      </c>
      <c r="N163" s="190" t="s">
        <v>41</v>
      </c>
      <c r="O163" s="70"/>
      <c r="P163" s="191">
        <f>O163*H163</f>
        <v>0</v>
      </c>
      <c r="Q163" s="191">
        <v>1.4E-3</v>
      </c>
      <c r="R163" s="191">
        <f>Q163*H163</f>
        <v>0.23716000000000001</v>
      </c>
      <c r="S163" s="191">
        <v>0</v>
      </c>
      <c r="T163" s="192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3" t="s">
        <v>123</v>
      </c>
      <c r="AT163" s="193" t="s">
        <v>119</v>
      </c>
      <c r="AU163" s="193" t="s">
        <v>83</v>
      </c>
      <c r="AY163" s="16" t="s">
        <v>117</v>
      </c>
      <c r="BE163" s="194">
        <f>IF(N163="základní",J163,0)</f>
        <v>0</v>
      </c>
      <c r="BF163" s="194">
        <f>IF(N163="snížená",J163,0)</f>
        <v>0</v>
      </c>
      <c r="BG163" s="194">
        <f>IF(N163="zákl. přenesená",J163,0)</f>
        <v>0</v>
      </c>
      <c r="BH163" s="194">
        <f>IF(N163="sníž. přenesená",J163,0)</f>
        <v>0</v>
      </c>
      <c r="BI163" s="194">
        <f>IF(N163="nulová",J163,0)</f>
        <v>0</v>
      </c>
      <c r="BJ163" s="16" t="s">
        <v>81</v>
      </c>
      <c r="BK163" s="194">
        <f>ROUND(I163*H163,2)</f>
        <v>0</v>
      </c>
      <c r="BL163" s="16" t="s">
        <v>123</v>
      </c>
      <c r="BM163" s="193" t="s">
        <v>215</v>
      </c>
    </row>
    <row r="164" spans="1:65" s="2" customFormat="1" ht="24.2" customHeight="1">
      <c r="A164" s="33"/>
      <c r="B164" s="34"/>
      <c r="C164" s="181" t="s">
        <v>216</v>
      </c>
      <c r="D164" s="181" t="s">
        <v>119</v>
      </c>
      <c r="E164" s="182" t="s">
        <v>217</v>
      </c>
      <c r="F164" s="183" t="s">
        <v>218</v>
      </c>
      <c r="G164" s="184" t="s">
        <v>200</v>
      </c>
      <c r="H164" s="185">
        <v>150</v>
      </c>
      <c r="I164" s="186"/>
      <c r="J164" s="187">
        <f>ROUND(I164*H164,2)</f>
        <v>0</v>
      </c>
      <c r="K164" s="188"/>
      <c r="L164" s="38"/>
      <c r="M164" s="189" t="s">
        <v>1</v>
      </c>
      <c r="N164" s="190" t="s">
        <v>41</v>
      </c>
      <c r="O164" s="70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93" t="s">
        <v>123</v>
      </c>
      <c r="AT164" s="193" t="s">
        <v>119</v>
      </c>
      <c r="AU164" s="193" t="s">
        <v>83</v>
      </c>
      <c r="AY164" s="16" t="s">
        <v>117</v>
      </c>
      <c r="BE164" s="194">
        <f>IF(N164="základní",J164,0)</f>
        <v>0</v>
      </c>
      <c r="BF164" s="194">
        <f>IF(N164="snížená",J164,0)</f>
        <v>0</v>
      </c>
      <c r="BG164" s="194">
        <f>IF(N164="zákl. přenesená",J164,0)</f>
        <v>0</v>
      </c>
      <c r="BH164" s="194">
        <f>IF(N164="sníž. přenesená",J164,0)</f>
        <v>0</v>
      </c>
      <c r="BI164" s="194">
        <f>IF(N164="nulová",J164,0)</f>
        <v>0</v>
      </c>
      <c r="BJ164" s="16" t="s">
        <v>81</v>
      </c>
      <c r="BK164" s="194">
        <f>ROUND(I164*H164,2)</f>
        <v>0</v>
      </c>
      <c r="BL164" s="16" t="s">
        <v>123</v>
      </c>
      <c r="BM164" s="193" t="s">
        <v>219</v>
      </c>
    </row>
    <row r="165" spans="1:65" s="2" customFormat="1" ht="16.5" customHeight="1">
      <c r="A165" s="33"/>
      <c r="B165" s="34"/>
      <c r="C165" s="217" t="s">
        <v>7</v>
      </c>
      <c r="D165" s="217" t="s">
        <v>220</v>
      </c>
      <c r="E165" s="218" t="s">
        <v>221</v>
      </c>
      <c r="F165" s="219" t="s">
        <v>222</v>
      </c>
      <c r="G165" s="220" t="s">
        <v>200</v>
      </c>
      <c r="H165" s="221">
        <v>157.5</v>
      </c>
      <c r="I165" s="222"/>
      <c r="J165" s="223">
        <f>ROUND(I165*H165,2)</f>
        <v>0</v>
      </c>
      <c r="K165" s="224"/>
      <c r="L165" s="225"/>
      <c r="M165" s="226" t="s">
        <v>1</v>
      </c>
      <c r="N165" s="227" t="s">
        <v>41</v>
      </c>
      <c r="O165" s="70"/>
      <c r="P165" s="191">
        <f>O165*H165</f>
        <v>0</v>
      </c>
      <c r="Q165" s="191">
        <v>1E-4</v>
      </c>
      <c r="R165" s="191">
        <f>Q165*H165</f>
        <v>1.575E-2</v>
      </c>
      <c r="S165" s="191">
        <v>0</v>
      </c>
      <c r="T165" s="192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3" t="s">
        <v>157</v>
      </c>
      <c r="AT165" s="193" t="s">
        <v>220</v>
      </c>
      <c r="AU165" s="193" t="s">
        <v>83</v>
      </c>
      <c r="AY165" s="16" t="s">
        <v>117</v>
      </c>
      <c r="BE165" s="194">
        <f>IF(N165="základní",J165,0)</f>
        <v>0</v>
      </c>
      <c r="BF165" s="194">
        <f>IF(N165="snížená",J165,0)</f>
        <v>0</v>
      </c>
      <c r="BG165" s="194">
        <f>IF(N165="zákl. přenesená",J165,0)</f>
        <v>0</v>
      </c>
      <c r="BH165" s="194">
        <f>IF(N165="sníž. přenesená",J165,0)</f>
        <v>0</v>
      </c>
      <c r="BI165" s="194">
        <f>IF(N165="nulová",J165,0)</f>
        <v>0</v>
      </c>
      <c r="BJ165" s="16" t="s">
        <v>81</v>
      </c>
      <c r="BK165" s="194">
        <f>ROUND(I165*H165,2)</f>
        <v>0</v>
      </c>
      <c r="BL165" s="16" t="s">
        <v>123</v>
      </c>
      <c r="BM165" s="193" t="s">
        <v>223</v>
      </c>
    </row>
    <row r="166" spans="1:65" s="13" customFormat="1">
      <c r="B166" s="195"/>
      <c r="C166" s="196"/>
      <c r="D166" s="197" t="s">
        <v>125</v>
      </c>
      <c r="E166" s="196"/>
      <c r="F166" s="199" t="s">
        <v>224</v>
      </c>
      <c r="G166" s="196"/>
      <c r="H166" s="200">
        <v>157.5</v>
      </c>
      <c r="I166" s="201"/>
      <c r="J166" s="196"/>
      <c r="K166" s="196"/>
      <c r="L166" s="202"/>
      <c r="M166" s="203"/>
      <c r="N166" s="204"/>
      <c r="O166" s="204"/>
      <c r="P166" s="204"/>
      <c r="Q166" s="204"/>
      <c r="R166" s="204"/>
      <c r="S166" s="204"/>
      <c r="T166" s="205"/>
      <c r="AT166" s="206" t="s">
        <v>125</v>
      </c>
      <c r="AU166" s="206" t="s">
        <v>83</v>
      </c>
      <c r="AV166" s="13" t="s">
        <v>83</v>
      </c>
      <c r="AW166" s="13" t="s">
        <v>4</v>
      </c>
      <c r="AX166" s="13" t="s">
        <v>81</v>
      </c>
      <c r="AY166" s="206" t="s">
        <v>117</v>
      </c>
    </row>
    <row r="167" spans="1:65" s="2" customFormat="1" ht="24.2" customHeight="1">
      <c r="A167" s="33"/>
      <c r="B167" s="34"/>
      <c r="C167" s="181" t="s">
        <v>225</v>
      </c>
      <c r="D167" s="181" t="s">
        <v>119</v>
      </c>
      <c r="E167" s="182" t="s">
        <v>226</v>
      </c>
      <c r="F167" s="183" t="s">
        <v>227</v>
      </c>
      <c r="G167" s="184" t="s">
        <v>122</v>
      </c>
      <c r="H167" s="185">
        <v>847</v>
      </c>
      <c r="I167" s="186"/>
      <c r="J167" s="187">
        <f>ROUND(I167*H167,2)</f>
        <v>0</v>
      </c>
      <c r="K167" s="188"/>
      <c r="L167" s="38"/>
      <c r="M167" s="189" t="s">
        <v>1</v>
      </c>
      <c r="N167" s="190" t="s">
        <v>41</v>
      </c>
      <c r="O167" s="70"/>
      <c r="P167" s="191">
        <f>O167*H167</f>
        <v>0</v>
      </c>
      <c r="Q167" s="191">
        <v>5.1200000000000004E-3</v>
      </c>
      <c r="R167" s="191">
        <f>Q167*H167</f>
        <v>4.3366400000000001</v>
      </c>
      <c r="S167" s="191">
        <v>0</v>
      </c>
      <c r="T167" s="19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3" t="s">
        <v>123</v>
      </c>
      <c r="AT167" s="193" t="s">
        <v>119</v>
      </c>
      <c r="AU167" s="193" t="s">
        <v>83</v>
      </c>
      <c r="AY167" s="16" t="s">
        <v>117</v>
      </c>
      <c r="BE167" s="194">
        <f>IF(N167="základní",J167,0)</f>
        <v>0</v>
      </c>
      <c r="BF167" s="194">
        <f>IF(N167="snížená",J167,0)</f>
        <v>0</v>
      </c>
      <c r="BG167" s="194">
        <f>IF(N167="zákl. přenesená",J167,0)</f>
        <v>0</v>
      </c>
      <c r="BH167" s="194">
        <f>IF(N167="sníž. přenesená",J167,0)</f>
        <v>0</v>
      </c>
      <c r="BI167" s="194">
        <f>IF(N167="nulová",J167,0)</f>
        <v>0</v>
      </c>
      <c r="BJ167" s="16" t="s">
        <v>81</v>
      </c>
      <c r="BK167" s="194">
        <f>ROUND(I167*H167,2)</f>
        <v>0</v>
      </c>
      <c r="BL167" s="16" t="s">
        <v>123</v>
      </c>
      <c r="BM167" s="193" t="s">
        <v>228</v>
      </c>
    </row>
    <row r="168" spans="1:65" s="12" customFormat="1" ht="22.9" customHeight="1">
      <c r="B168" s="165"/>
      <c r="C168" s="166"/>
      <c r="D168" s="167" t="s">
        <v>75</v>
      </c>
      <c r="E168" s="179" t="s">
        <v>161</v>
      </c>
      <c r="F168" s="179" t="s">
        <v>229</v>
      </c>
      <c r="G168" s="166"/>
      <c r="H168" s="166"/>
      <c r="I168" s="169"/>
      <c r="J168" s="180">
        <f>BK168</f>
        <v>0</v>
      </c>
      <c r="K168" s="166"/>
      <c r="L168" s="171"/>
      <c r="M168" s="172"/>
      <c r="N168" s="173"/>
      <c r="O168" s="173"/>
      <c r="P168" s="174">
        <f>SUM(P169:P200)</f>
        <v>0</v>
      </c>
      <c r="Q168" s="173"/>
      <c r="R168" s="174">
        <f>SUM(R169:R200)</f>
        <v>34.784622300000002</v>
      </c>
      <c r="S168" s="173"/>
      <c r="T168" s="175">
        <f>SUM(T169:T200)</f>
        <v>17.049599999999998</v>
      </c>
      <c r="AR168" s="176" t="s">
        <v>81</v>
      </c>
      <c r="AT168" s="177" t="s">
        <v>75</v>
      </c>
      <c r="AU168" s="177" t="s">
        <v>81</v>
      </c>
      <c r="AY168" s="176" t="s">
        <v>117</v>
      </c>
      <c r="BK168" s="178">
        <f>SUM(BK169:BK200)</f>
        <v>0</v>
      </c>
    </row>
    <row r="169" spans="1:65" s="2" customFormat="1" ht="24.2" customHeight="1">
      <c r="A169" s="33"/>
      <c r="B169" s="34"/>
      <c r="C169" s="181" t="s">
        <v>230</v>
      </c>
      <c r="D169" s="181" t="s">
        <v>119</v>
      </c>
      <c r="E169" s="182" t="s">
        <v>231</v>
      </c>
      <c r="F169" s="183" t="s">
        <v>232</v>
      </c>
      <c r="G169" s="184" t="s">
        <v>122</v>
      </c>
      <c r="H169" s="185">
        <v>847</v>
      </c>
      <c r="I169" s="186"/>
      <c r="J169" s="187">
        <f>ROUND(I169*H169,2)</f>
        <v>0</v>
      </c>
      <c r="K169" s="188"/>
      <c r="L169" s="38"/>
      <c r="M169" s="189" t="s">
        <v>1</v>
      </c>
      <c r="N169" s="190" t="s">
        <v>41</v>
      </c>
      <c r="O169" s="70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3" t="s">
        <v>123</v>
      </c>
      <c r="AT169" s="193" t="s">
        <v>119</v>
      </c>
      <c r="AU169" s="193" t="s">
        <v>83</v>
      </c>
      <c r="AY169" s="16" t="s">
        <v>117</v>
      </c>
      <c r="BE169" s="194">
        <f>IF(N169="základní",J169,0)</f>
        <v>0</v>
      </c>
      <c r="BF169" s="194">
        <f>IF(N169="snížená",J169,0)</f>
        <v>0</v>
      </c>
      <c r="BG169" s="194">
        <f>IF(N169="zákl. přenesená",J169,0)</f>
        <v>0</v>
      </c>
      <c r="BH169" s="194">
        <f>IF(N169="sníž. přenesená",J169,0)</f>
        <v>0</v>
      </c>
      <c r="BI169" s="194">
        <f>IF(N169="nulová",J169,0)</f>
        <v>0</v>
      </c>
      <c r="BJ169" s="16" t="s">
        <v>81</v>
      </c>
      <c r="BK169" s="194">
        <f>ROUND(I169*H169,2)</f>
        <v>0</v>
      </c>
      <c r="BL169" s="16" t="s">
        <v>123</v>
      </c>
      <c r="BM169" s="193" t="s">
        <v>233</v>
      </c>
    </row>
    <row r="170" spans="1:65" s="2" customFormat="1" ht="16.5" customHeight="1">
      <c r="A170" s="33"/>
      <c r="B170" s="34"/>
      <c r="C170" s="217" t="s">
        <v>234</v>
      </c>
      <c r="D170" s="217" t="s">
        <v>220</v>
      </c>
      <c r="E170" s="218" t="s">
        <v>235</v>
      </c>
      <c r="F170" s="219" t="s">
        <v>236</v>
      </c>
      <c r="G170" s="220" t="s">
        <v>139</v>
      </c>
      <c r="H170" s="221">
        <v>50.82</v>
      </c>
      <c r="I170" s="222"/>
      <c r="J170" s="223">
        <f>ROUND(I170*H170,2)</f>
        <v>0</v>
      </c>
      <c r="K170" s="224"/>
      <c r="L170" s="225"/>
      <c r="M170" s="226" t="s">
        <v>1</v>
      </c>
      <c r="N170" s="227" t="s">
        <v>41</v>
      </c>
      <c r="O170" s="70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93" t="s">
        <v>157</v>
      </c>
      <c r="AT170" s="193" t="s">
        <v>220</v>
      </c>
      <c r="AU170" s="193" t="s">
        <v>83</v>
      </c>
      <c r="AY170" s="16" t="s">
        <v>117</v>
      </c>
      <c r="BE170" s="194">
        <f>IF(N170="základní",J170,0)</f>
        <v>0</v>
      </c>
      <c r="BF170" s="194">
        <f>IF(N170="snížená",J170,0)</f>
        <v>0</v>
      </c>
      <c r="BG170" s="194">
        <f>IF(N170="zákl. přenesená",J170,0)</f>
        <v>0</v>
      </c>
      <c r="BH170" s="194">
        <f>IF(N170="sníž. přenesená",J170,0)</f>
        <v>0</v>
      </c>
      <c r="BI170" s="194">
        <f>IF(N170="nulová",J170,0)</f>
        <v>0</v>
      </c>
      <c r="BJ170" s="16" t="s">
        <v>81</v>
      </c>
      <c r="BK170" s="194">
        <f>ROUND(I170*H170,2)</f>
        <v>0</v>
      </c>
      <c r="BL170" s="16" t="s">
        <v>123</v>
      </c>
      <c r="BM170" s="193" t="s">
        <v>237</v>
      </c>
    </row>
    <row r="171" spans="1:65" s="13" customFormat="1">
      <c r="B171" s="195"/>
      <c r="C171" s="196"/>
      <c r="D171" s="197" t="s">
        <v>125</v>
      </c>
      <c r="E171" s="196"/>
      <c r="F171" s="199" t="s">
        <v>238</v>
      </c>
      <c r="G171" s="196"/>
      <c r="H171" s="200">
        <v>50.82</v>
      </c>
      <c r="I171" s="201"/>
      <c r="J171" s="196"/>
      <c r="K171" s="196"/>
      <c r="L171" s="202"/>
      <c r="M171" s="203"/>
      <c r="N171" s="204"/>
      <c r="O171" s="204"/>
      <c r="P171" s="204"/>
      <c r="Q171" s="204"/>
      <c r="R171" s="204"/>
      <c r="S171" s="204"/>
      <c r="T171" s="205"/>
      <c r="AT171" s="206" t="s">
        <v>125</v>
      </c>
      <c r="AU171" s="206" t="s">
        <v>83</v>
      </c>
      <c r="AV171" s="13" t="s">
        <v>83</v>
      </c>
      <c r="AW171" s="13" t="s">
        <v>4</v>
      </c>
      <c r="AX171" s="13" t="s">
        <v>81</v>
      </c>
      <c r="AY171" s="206" t="s">
        <v>117</v>
      </c>
    </row>
    <row r="172" spans="1:65" s="2" customFormat="1" ht="24.2" customHeight="1">
      <c r="A172" s="33"/>
      <c r="B172" s="34"/>
      <c r="C172" s="181" t="s">
        <v>239</v>
      </c>
      <c r="D172" s="181" t="s">
        <v>119</v>
      </c>
      <c r="E172" s="182" t="s">
        <v>240</v>
      </c>
      <c r="F172" s="183" t="s">
        <v>241</v>
      </c>
      <c r="G172" s="184" t="s">
        <v>122</v>
      </c>
      <c r="H172" s="185">
        <v>423.5</v>
      </c>
      <c r="I172" s="186"/>
      <c r="J172" s="187">
        <f>ROUND(I172*H172,2)</f>
        <v>0</v>
      </c>
      <c r="K172" s="188"/>
      <c r="L172" s="38"/>
      <c r="M172" s="189" t="s">
        <v>1</v>
      </c>
      <c r="N172" s="190" t="s">
        <v>41</v>
      </c>
      <c r="O172" s="70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3" t="s">
        <v>123</v>
      </c>
      <c r="AT172" s="193" t="s">
        <v>119</v>
      </c>
      <c r="AU172" s="193" t="s">
        <v>83</v>
      </c>
      <c r="AY172" s="16" t="s">
        <v>117</v>
      </c>
      <c r="BE172" s="194">
        <f>IF(N172="základní",J172,0)</f>
        <v>0</v>
      </c>
      <c r="BF172" s="194">
        <f>IF(N172="snížená",J172,0)</f>
        <v>0</v>
      </c>
      <c r="BG172" s="194">
        <f>IF(N172="zákl. přenesená",J172,0)</f>
        <v>0</v>
      </c>
      <c r="BH172" s="194">
        <f>IF(N172="sníž. přenesená",J172,0)</f>
        <v>0</v>
      </c>
      <c r="BI172" s="194">
        <f>IF(N172="nulová",J172,0)</f>
        <v>0</v>
      </c>
      <c r="BJ172" s="16" t="s">
        <v>81</v>
      </c>
      <c r="BK172" s="194">
        <f>ROUND(I172*H172,2)</f>
        <v>0</v>
      </c>
      <c r="BL172" s="16" t="s">
        <v>123</v>
      </c>
      <c r="BM172" s="193" t="s">
        <v>242</v>
      </c>
    </row>
    <row r="173" spans="1:65" s="13" customFormat="1">
      <c r="B173" s="195"/>
      <c r="C173" s="196"/>
      <c r="D173" s="197" t="s">
        <v>125</v>
      </c>
      <c r="E173" s="198" t="s">
        <v>1</v>
      </c>
      <c r="F173" s="199" t="s">
        <v>243</v>
      </c>
      <c r="G173" s="196"/>
      <c r="H173" s="200">
        <v>423.5</v>
      </c>
      <c r="I173" s="201"/>
      <c r="J173" s="196"/>
      <c r="K173" s="196"/>
      <c r="L173" s="202"/>
      <c r="M173" s="203"/>
      <c r="N173" s="204"/>
      <c r="O173" s="204"/>
      <c r="P173" s="204"/>
      <c r="Q173" s="204"/>
      <c r="R173" s="204"/>
      <c r="S173" s="204"/>
      <c r="T173" s="205"/>
      <c r="AT173" s="206" t="s">
        <v>125</v>
      </c>
      <c r="AU173" s="206" t="s">
        <v>83</v>
      </c>
      <c r="AV173" s="13" t="s">
        <v>83</v>
      </c>
      <c r="AW173" s="13" t="s">
        <v>32</v>
      </c>
      <c r="AX173" s="13" t="s">
        <v>81</v>
      </c>
      <c r="AY173" s="206" t="s">
        <v>117</v>
      </c>
    </row>
    <row r="174" spans="1:65" s="2" customFormat="1" ht="24.2" customHeight="1">
      <c r="A174" s="33"/>
      <c r="B174" s="34"/>
      <c r="C174" s="181" t="s">
        <v>244</v>
      </c>
      <c r="D174" s="181" t="s">
        <v>119</v>
      </c>
      <c r="E174" s="182" t="s">
        <v>245</v>
      </c>
      <c r="F174" s="183" t="s">
        <v>246</v>
      </c>
      <c r="G174" s="184" t="s">
        <v>200</v>
      </c>
      <c r="H174" s="185">
        <v>56</v>
      </c>
      <c r="I174" s="186"/>
      <c r="J174" s="187">
        <f>ROUND(I174*H174,2)</f>
        <v>0</v>
      </c>
      <c r="K174" s="188"/>
      <c r="L174" s="38"/>
      <c r="M174" s="189" t="s">
        <v>1</v>
      </c>
      <c r="N174" s="190" t="s">
        <v>41</v>
      </c>
      <c r="O174" s="70"/>
      <c r="P174" s="191">
        <f>O174*H174</f>
        <v>0</v>
      </c>
      <c r="Q174" s="191">
        <v>3.43E-5</v>
      </c>
      <c r="R174" s="191">
        <f>Q174*H174</f>
        <v>1.9208000000000001E-3</v>
      </c>
      <c r="S174" s="191">
        <v>0</v>
      </c>
      <c r="T174" s="192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3" t="s">
        <v>123</v>
      </c>
      <c r="AT174" s="193" t="s">
        <v>119</v>
      </c>
      <c r="AU174" s="193" t="s">
        <v>83</v>
      </c>
      <c r="AY174" s="16" t="s">
        <v>117</v>
      </c>
      <c r="BE174" s="194">
        <f>IF(N174="základní",J174,0)</f>
        <v>0</v>
      </c>
      <c r="BF174" s="194">
        <f>IF(N174="snížená",J174,0)</f>
        <v>0</v>
      </c>
      <c r="BG174" s="194">
        <f>IF(N174="zákl. přenesená",J174,0)</f>
        <v>0</v>
      </c>
      <c r="BH174" s="194">
        <f>IF(N174="sníž. přenesená",J174,0)</f>
        <v>0</v>
      </c>
      <c r="BI174" s="194">
        <f>IF(N174="nulová",J174,0)</f>
        <v>0</v>
      </c>
      <c r="BJ174" s="16" t="s">
        <v>81</v>
      </c>
      <c r="BK174" s="194">
        <f>ROUND(I174*H174,2)</f>
        <v>0</v>
      </c>
      <c r="BL174" s="16" t="s">
        <v>123</v>
      </c>
      <c r="BM174" s="193" t="s">
        <v>247</v>
      </c>
    </row>
    <row r="175" spans="1:65" s="14" customFormat="1">
      <c r="B175" s="207"/>
      <c r="C175" s="208"/>
      <c r="D175" s="197" t="s">
        <v>125</v>
      </c>
      <c r="E175" s="209" t="s">
        <v>1</v>
      </c>
      <c r="F175" s="210" t="s">
        <v>248</v>
      </c>
      <c r="G175" s="208"/>
      <c r="H175" s="209" t="s">
        <v>1</v>
      </c>
      <c r="I175" s="211"/>
      <c r="J175" s="208"/>
      <c r="K175" s="208"/>
      <c r="L175" s="212"/>
      <c r="M175" s="213"/>
      <c r="N175" s="214"/>
      <c r="O175" s="214"/>
      <c r="P175" s="214"/>
      <c r="Q175" s="214"/>
      <c r="R175" s="214"/>
      <c r="S175" s="214"/>
      <c r="T175" s="215"/>
      <c r="AT175" s="216" t="s">
        <v>125</v>
      </c>
      <c r="AU175" s="216" t="s">
        <v>83</v>
      </c>
      <c r="AV175" s="14" t="s">
        <v>81</v>
      </c>
      <c r="AW175" s="14" t="s">
        <v>32</v>
      </c>
      <c r="AX175" s="14" t="s">
        <v>76</v>
      </c>
      <c r="AY175" s="216" t="s">
        <v>117</v>
      </c>
    </row>
    <row r="176" spans="1:65" s="13" customFormat="1">
      <c r="B176" s="195"/>
      <c r="C176" s="196"/>
      <c r="D176" s="197" t="s">
        <v>125</v>
      </c>
      <c r="E176" s="198" t="s">
        <v>1</v>
      </c>
      <c r="F176" s="199" t="s">
        <v>249</v>
      </c>
      <c r="G176" s="196"/>
      <c r="H176" s="200">
        <v>56</v>
      </c>
      <c r="I176" s="201"/>
      <c r="J176" s="196"/>
      <c r="K176" s="196"/>
      <c r="L176" s="202"/>
      <c r="M176" s="203"/>
      <c r="N176" s="204"/>
      <c r="O176" s="204"/>
      <c r="P176" s="204"/>
      <c r="Q176" s="204"/>
      <c r="R176" s="204"/>
      <c r="S176" s="204"/>
      <c r="T176" s="205"/>
      <c r="AT176" s="206" t="s">
        <v>125</v>
      </c>
      <c r="AU176" s="206" t="s">
        <v>83</v>
      </c>
      <c r="AV176" s="13" t="s">
        <v>83</v>
      </c>
      <c r="AW176" s="13" t="s">
        <v>32</v>
      </c>
      <c r="AX176" s="13" t="s">
        <v>81</v>
      </c>
      <c r="AY176" s="206" t="s">
        <v>117</v>
      </c>
    </row>
    <row r="177" spans="1:65" s="2" customFormat="1" ht="24.2" customHeight="1">
      <c r="A177" s="33"/>
      <c r="B177" s="34"/>
      <c r="C177" s="181" t="s">
        <v>250</v>
      </c>
      <c r="D177" s="181" t="s">
        <v>119</v>
      </c>
      <c r="E177" s="182" t="s">
        <v>251</v>
      </c>
      <c r="F177" s="183" t="s">
        <v>252</v>
      </c>
      <c r="G177" s="184" t="s">
        <v>200</v>
      </c>
      <c r="H177" s="185">
        <v>56</v>
      </c>
      <c r="I177" s="186"/>
      <c r="J177" s="187">
        <f>ROUND(I177*H177,2)</f>
        <v>0</v>
      </c>
      <c r="K177" s="188"/>
      <c r="L177" s="38"/>
      <c r="M177" s="189" t="s">
        <v>1</v>
      </c>
      <c r="N177" s="190" t="s">
        <v>41</v>
      </c>
      <c r="O177" s="70"/>
      <c r="P177" s="191">
        <f>O177*H177</f>
        <v>0</v>
      </c>
      <c r="Q177" s="191">
        <v>1.1E-5</v>
      </c>
      <c r="R177" s="191">
        <f>Q177*H177</f>
        <v>6.1600000000000001E-4</v>
      </c>
      <c r="S177" s="191">
        <v>0</v>
      </c>
      <c r="T177" s="192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3" t="s">
        <v>123</v>
      </c>
      <c r="AT177" s="193" t="s">
        <v>119</v>
      </c>
      <c r="AU177" s="193" t="s">
        <v>83</v>
      </c>
      <c r="AY177" s="16" t="s">
        <v>117</v>
      </c>
      <c r="BE177" s="194">
        <f>IF(N177="základní",J177,0)</f>
        <v>0</v>
      </c>
      <c r="BF177" s="194">
        <f>IF(N177="snížená",J177,0)</f>
        <v>0</v>
      </c>
      <c r="BG177" s="194">
        <f>IF(N177="zákl. přenesená",J177,0)</f>
        <v>0</v>
      </c>
      <c r="BH177" s="194">
        <f>IF(N177="sníž. přenesená",J177,0)</f>
        <v>0</v>
      </c>
      <c r="BI177" s="194">
        <f>IF(N177="nulová",J177,0)</f>
        <v>0</v>
      </c>
      <c r="BJ177" s="16" t="s">
        <v>81</v>
      </c>
      <c r="BK177" s="194">
        <f>ROUND(I177*H177,2)</f>
        <v>0</v>
      </c>
      <c r="BL177" s="16" t="s">
        <v>123</v>
      </c>
      <c r="BM177" s="193" t="s">
        <v>253</v>
      </c>
    </row>
    <row r="178" spans="1:65" s="2" customFormat="1" ht="24.2" customHeight="1">
      <c r="A178" s="33"/>
      <c r="B178" s="34"/>
      <c r="C178" s="181" t="s">
        <v>254</v>
      </c>
      <c r="D178" s="181" t="s">
        <v>119</v>
      </c>
      <c r="E178" s="182" t="s">
        <v>255</v>
      </c>
      <c r="F178" s="183" t="s">
        <v>256</v>
      </c>
      <c r="G178" s="184" t="s">
        <v>200</v>
      </c>
      <c r="H178" s="185">
        <v>216</v>
      </c>
      <c r="I178" s="186"/>
      <c r="J178" s="187">
        <f>ROUND(I178*H178,2)</f>
        <v>0</v>
      </c>
      <c r="K178" s="188"/>
      <c r="L178" s="38"/>
      <c r="M178" s="189" t="s">
        <v>1</v>
      </c>
      <c r="N178" s="190" t="s">
        <v>41</v>
      </c>
      <c r="O178" s="70"/>
      <c r="P178" s="191">
        <f>O178*H178</f>
        <v>0</v>
      </c>
      <c r="Q178" s="191">
        <v>0.13095999999999999</v>
      </c>
      <c r="R178" s="191">
        <f>Q178*H178</f>
        <v>28.28736</v>
      </c>
      <c r="S178" s="191">
        <v>0</v>
      </c>
      <c r="T178" s="192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93" t="s">
        <v>123</v>
      </c>
      <c r="AT178" s="193" t="s">
        <v>119</v>
      </c>
      <c r="AU178" s="193" t="s">
        <v>83</v>
      </c>
      <c r="AY178" s="16" t="s">
        <v>117</v>
      </c>
      <c r="BE178" s="194">
        <f>IF(N178="základní",J178,0)</f>
        <v>0</v>
      </c>
      <c r="BF178" s="194">
        <f>IF(N178="snížená",J178,0)</f>
        <v>0</v>
      </c>
      <c r="BG178" s="194">
        <f>IF(N178="zákl. přenesená",J178,0)</f>
        <v>0</v>
      </c>
      <c r="BH178" s="194">
        <f>IF(N178="sníž. přenesená",J178,0)</f>
        <v>0</v>
      </c>
      <c r="BI178" s="194">
        <f>IF(N178="nulová",J178,0)</f>
        <v>0</v>
      </c>
      <c r="BJ178" s="16" t="s">
        <v>81</v>
      </c>
      <c r="BK178" s="194">
        <f>ROUND(I178*H178,2)</f>
        <v>0</v>
      </c>
      <c r="BL178" s="16" t="s">
        <v>123</v>
      </c>
      <c r="BM178" s="193" t="s">
        <v>257</v>
      </c>
    </row>
    <row r="179" spans="1:65" s="2" customFormat="1" ht="16.5" customHeight="1">
      <c r="A179" s="33"/>
      <c r="B179" s="34"/>
      <c r="C179" s="217" t="s">
        <v>258</v>
      </c>
      <c r="D179" s="217" t="s">
        <v>220</v>
      </c>
      <c r="E179" s="218" t="s">
        <v>259</v>
      </c>
      <c r="F179" s="219" t="s">
        <v>260</v>
      </c>
      <c r="G179" s="220" t="s">
        <v>200</v>
      </c>
      <c r="H179" s="221">
        <v>216</v>
      </c>
      <c r="I179" s="222"/>
      <c r="J179" s="223">
        <f>ROUND(I179*H179,2)</f>
        <v>0</v>
      </c>
      <c r="K179" s="224"/>
      <c r="L179" s="225"/>
      <c r="M179" s="226" t="s">
        <v>1</v>
      </c>
      <c r="N179" s="227" t="s">
        <v>41</v>
      </c>
      <c r="O179" s="70"/>
      <c r="P179" s="191">
        <f>O179*H179</f>
        <v>0</v>
      </c>
      <c r="Q179" s="191">
        <v>0.03</v>
      </c>
      <c r="R179" s="191">
        <f>Q179*H179</f>
        <v>6.4799999999999995</v>
      </c>
      <c r="S179" s="191">
        <v>0</v>
      </c>
      <c r="T179" s="192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3" t="s">
        <v>157</v>
      </c>
      <c r="AT179" s="193" t="s">
        <v>220</v>
      </c>
      <c r="AU179" s="193" t="s">
        <v>83</v>
      </c>
      <c r="AY179" s="16" t="s">
        <v>117</v>
      </c>
      <c r="BE179" s="194">
        <f>IF(N179="základní",J179,0)</f>
        <v>0</v>
      </c>
      <c r="BF179" s="194">
        <f>IF(N179="snížená",J179,0)</f>
        <v>0</v>
      </c>
      <c r="BG179" s="194">
        <f>IF(N179="zákl. přenesená",J179,0)</f>
        <v>0</v>
      </c>
      <c r="BH179" s="194">
        <f>IF(N179="sníž. přenesená",J179,0)</f>
        <v>0</v>
      </c>
      <c r="BI179" s="194">
        <f>IF(N179="nulová",J179,0)</f>
        <v>0</v>
      </c>
      <c r="BJ179" s="16" t="s">
        <v>81</v>
      </c>
      <c r="BK179" s="194">
        <f>ROUND(I179*H179,2)</f>
        <v>0</v>
      </c>
      <c r="BL179" s="16" t="s">
        <v>123</v>
      </c>
      <c r="BM179" s="193" t="s">
        <v>261</v>
      </c>
    </row>
    <row r="180" spans="1:65" s="2" customFormat="1" ht="33" customHeight="1">
      <c r="A180" s="33"/>
      <c r="B180" s="34"/>
      <c r="C180" s="181" t="s">
        <v>262</v>
      </c>
      <c r="D180" s="181" t="s">
        <v>119</v>
      </c>
      <c r="E180" s="182" t="s">
        <v>263</v>
      </c>
      <c r="F180" s="183" t="s">
        <v>264</v>
      </c>
      <c r="G180" s="184" t="s">
        <v>129</v>
      </c>
      <c r="H180" s="185">
        <v>2</v>
      </c>
      <c r="I180" s="186"/>
      <c r="J180" s="187">
        <f>ROUND(I180*H180,2)</f>
        <v>0</v>
      </c>
      <c r="K180" s="188"/>
      <c r="L180" s="38"/>
      <c r="M180" s="189" t="s">
        <v>1</v>
      </c>
      <c r="N180" s="190" t="s">
        <v>41</v>
      </c>
      <c r="O180" s="70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3" t="s">
        <v>123</v>
      </c>
      <c r="AT180" s="193" t="s">
        <v>119</v>
      </c>
      <c r="AU180" s="193" t="s">
        <v>83</v>
      </c>
      <c r="AY180" s="16" t="s">
        <v>117</v>
      </c>
      <c r="BE180" s="194">
        <f>IF(N180="základní",J180,0)</f>
        <v>0</v>
      </c>
      <c r="BF180" s="194">
        <f>IF(N180="snížená",J180,0)</f>
        <v>0</v>
      </c>
      <c r="BG180" s="194">
        <f>IF(N180="zákl. přenesená",J180,0)</f>
        <v>0</v>
      </c>
      <c r="BH180" s="194">
        <f>IF(N180="sníž. přenesená",J180,0)</f>
        <v>0</v>
      </c>
      <c r="BI180" s="194">
        <f>IF(N180="nulová",J180,0)</f>
        <v>0</v>
      </c>
      <c r="BJ180" s="16" t="s">
        <v>81</v>
      </c>
      <c r="BK180" s="194">
        <f>ROUND(I180*H180,2)</f>
        <v>0</v>
      </c>
      <c r="BL180" s="16" t="s">
        <v>123</v>
      </c>
      <c r="BM180" s="193" t="s">
        <v>265</v>
      </c>
    </row>
    <row r="181" spans="1:65" s="2" customFormat="1" ht="33" customHeight="1">
      <c r="A181" s="33"/>
      <c r="B181" s="34"/>
      <c r="C181" s="181" t="s">
        <v>266</v>
      </c>
      <c r="D181" s="181" t="s">
        <v>119</v>
      </c>
      <c r="E181" s="182" t="s">
        <v>267</v>
      </c>
      <c r="F181" s="183" t="s">
        <v>268</v>
      </c>
      <c r="G181" s="184" t="s">
        <v>129</v>
      </c>
      <c r="H181" s="185">
        <v>20</v>
      </c>
      <c r="I181" s="186"/>
      <c r="J181" s="187">
        <f>ROUND(I181*H181,2)</f>
        <v>0</v>
      </c>
      <c r="K181" s="188"/>
      <c r="L181" s="38"/>
      <c r="M181" s="189" t="s">
        <v>1</v>
      </c>
      <c r="N181" s="190" t="s">
        <v>41</v>
      </c>
      <c r="O181" s="70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3" t="s">
        <v>123</v>
      </c>
      <c r="AT181" s="193" t="s">
        <v>119</v>
      </c>
      <c r="AU181" s="193" t="s">
        <v>83</v>
      </c>
      <c r="AY181" s="16" t="s">
        <v>117</v>
      </c>
      <c r="BE181" s="194">
        <f>IF(N181="základní",J181,0)</f>
        <v>0</v>
      </c>
      <c r="BF181" s="194">
        <f>IF(N181="snížená",J181,0)</f>
        <v>0</v>
      </c>
      <c r="BG181" s="194">
        <f>IF(N181="zákl. přenesená",J181,0)</f>
        <v>0</v>
      </c>
      <c r="BH181" s="194">
        <f>IF(N181="sníž. přenesená",J181,0)</f>
        <v>0</v>
      </c>
      <c r="BI181" s="194">
        <f>IF(N181="nulová",J181,0)</f>
        <v>0</v>
      </c>
      <c r="BJ181" s="16" t="s">
        <v>81</v>
      </c>
      <c r="BK181" s="194">
        <f>ROUND(I181*H181,2)</f>
        <v>0</v>
      </c>
      <c r="BL181" s="16" t="s">
        <v>123</v>
      </c>
      <c r="BM181" s="193" t="s">
        <v>269</v>
      </c>
    </row>
    <row r="182" spans="1:65" s="13" customFormat="1">
      <c r="B182" s="195"/>
      <c r="C182" s="196"/>
      <c r="D182" s="197" t="s">
        <v>125</v>
      </c>
      <c r="E182" s="196"/>
      <c r="F182" s="199" t="s">
        <v>270</v>
      </c>
      <c r="G182" s="196"/>
      <c r="H182" s="200">
        <v>20</v>
      </c>
      <c r="I182" s="201"/>
      <c r="J182" s="196"/>
      <c r="K182" s="196"/>
      <c r="L182" s="202"/>
      <c r="M182" s="203"/>
      <c r="N182" s="204"/>
      <c r="O182" s="204"/>
      <c r="P182" s="204"/>
      <c r="Q182" s="204"/>
      <c r="R182" s="204"/>
      <c r="S182" s="204"/>
      <c r="T182" s="205"/>
      <c r="AT182" s="206" t="s">
        <v>125</v>
      </c>
      <c r="AU182" s="206" t="s">
        <v>83</v>
      </c>
      <c r="AV182" s="13" t="s">
        <v>83</v>
      </c>
      <c r="AW182" s="13" t="s">
        <v>4</v>
      </c>
      <c r="AX182" s="13" t="s">
        <v>81</v>
      </c>
      <c r="AY182" s="206" t="s">
        <v>117</v>
      </c>
    </row>
    <row r="183" spans="1:65" s="2" customFormat="1" ht="33" customHeight="1">
      <c r="A183" s="33"/>
      <c r="B183" s="34"/>
      <c r="C183" s="181" t="s">
        <v>271</v>
      </c>
      <c r="D183" s="181" t="s">
        <v>119</v>
      </c>
      <c r="E183" s="182" t="s">
        <v>272</v>
      </c>
      <c r="F183" s="183" t="s">
        <v>273</v>
      </c>
      <c r="G183" s="184" t="s">
        <v>129</v>
      </c>
      <c r="H183" s="185">
        <v>2</v>
      </c>
      <c r="I183" s="186"/>
      <c r="J183" s="187">
        <f>ROUND(I183*H183,2)</f>
        <v>0</v>
      </c>
      <c r="K183" s="188"/>
      <c r="L183" s="38"/>
      <c r="M183" s="189" t="s">
        <v>1</v>
      </c>
      <c r="N183" s="190" t="s">
        <v>41</v>
      </c>
      <c r="O183" s="70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3" t="s">
        <v>123</v>
      </c>
      <c r="AT183" s="193" t="s">
        <v>119</v>
      </c>
      <c r="AU183" s="193" t="s">
        <v>83</v>
      </c>
      <c r="AY183" s="16" t="s">
        <v>117</v>
      </c>
      <c r="BE183" s="194">
        <f>IF(N183="základní",J183,0)</f>
        <v>0</v>
      </c>
      <c r="BF183" s="194">
        <f>IF(N183="snížená",J183,0)</f>
        <v>0</v>
      </c>
      <c r="BG183" s="194">
        <f>IF(N183="zákl. přenesená",J183,0)</f>
        <v>0</v>
      </c>
      <c r="BH183" s="194">
        <f>IF(N183="sníž. přenesená",J183,0)</f>
        <v>0</v>
      </c>
      <c r="BI183" s="194">
        <f>IF(N183="nulová",J183,0)</f>
        <v>0</v>
      </c>
      <c r="BJ183" s="16" t="s">
        <v>81</v>
      </c>
      <c r="BK183" s="194">
        <f>ROUND(I183*H183,2)</f>
        <v>0</v>
      </c>
      <c r="BL183" s="16" t="s">
        <v>123</v>
      </c>
      <c r="BM183" s="193" t="s">
        <v>274</v>
      </c>
    </row>
    <row r="184" spans="1:65" s="2" customFormat="1" ht="16.5" customHeight="1">
      <c r="A184" s="33"/>
      <c r="B184" s="34"/>
      <c r="C184" s="181" t="s">
        <v>275</v>
      </c>
      <c r="D184" s="181" t="s">
        <v>119</v>
      </c>
      <c r="E184" s="182" t="s">
        <v>276</v>
      </c>
      <c r="F184" s="183" t="s">
        <v>277</v>
      </c>
      <c r="G184" s="184" t="s">
        <v>122</v>
      </c>
      <c r="H184" s="185">
        <v>125.5</v>
      </c>
      <c r="I184" s="186"/>
      <c r="J184" s="187">
        <f>ROUND(I184*H184,2)</f>
        <v>0</v>
      </c>
      <c r="K184" s="188"/>
      <c r="L184" s="38"/>
      <c r="M184" s="189" t="s">
        <v>1</v>
      </c>
      <c r="N184" s="190" t="s">
        <v>41</v>
      </c>
      <c r="O184" s="70"/>
      <c r="P184" s="191">
        <f>O184*H184</f>
        <v>0</v>
      </c>
      <c r="Q184" s="191">
        <v>3.3000000000000003E-5</v>
      </c>
      <c r="R184" s="191">
        <f>Q184*H184</f>
        <v>4.1415000000000002E-3</v>
      </c>
      <c r="S184" s="191">
        <v>0</v>
      </c>
      <c r="T184" s="192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3" t="s">
        <v>123</v>
      </c>
      <c r="AT184" s="193" t="s">
        <v>119</v>
      </c>
      <c r="AU184" s="193" t="s">
        <v>83</v>
      </c>
      <c r="AY184" s="16" t="s">
        <v>117</v>
      </c>
      <c r="BE184" s="194">
        <f>IF(N184="základní",J184,0)</f>
        <v>0</v>
      </c>
      <c r="BF184" s="194">
        <f>IF(N184="snížená",J184,0)</f>
        <v>0</v>
      </c>
      <c r="BG184" s="194">
        <f>IF(N184="zákl. přenesená",J184,0)</f>
        <v>0</v>
      </c>
      <c r="BH184" s="194">
        <f>IF(N184="sníž. přenesená",J184,0)</f>
        <v>0</v>
      </c>
      <c r="BI184" s="194">
        <f>IF(N184="nulová",J184,0)</f>
        <v>0</v>
      </c>
      <c r="BJ184" s="16" t="s">
        <v>81</v>
      </c>
      <c r="BK184" s="194">
        <f>ROUND(I184*H184,2)</f>
        <v>0</v>
      </c>
      <c r="BL184" s="16" t="s">
        <v>123</v>
      </c>
      <c r="BM184" s="193" t="s">
        <v>278</v>
      </c>
    </row>
    <row r="185" spans="1:65" s="13" customFormat="1">
      <c r="B185" s="195"/>
      <c r="C185" s="196"/>
      <c r="D185" s="197" t="s">
        <v>125</v>
      </c>
      <c r="E185" s="198" t="s">
        <v>1</v>
      </c>
      <c r="F185" s="199" t="s">
        <v>279</v>
      </c>
      <c r="G185" s="196"/>
      <c r="H185" s="200">
        <v>125.5</v>
      </c>
      <c r="I185" s="201"/>
      <c r="J185" s="196"/>
      <c r="K185" s="196"/>
      <c r="L185" s="202"/>
      <c r="M185" s="203"/>
      <c r="N185" s="204"/>
      <c r="O185" s="204"/>
      <c r="P185" s="204"/>
      <c r="Q185" s="204"/>
      <c r="R185" s="204"/>
      <c r="S185" s="204"/>
      <c r="T185" s="205"/>
      <c r="AT185" s="206" t="s">
        <v>125</v>
      </c>
      <c r="AU185" s="206" t="s">
        <v>83</v>
      </c>
      <c r="AV185" s="13" t="s">
        <v>83</v>
      </c>
      <c r="AW185" s="13" t="s">
        <v>32</v>
      </c>
      <c r="AX185" s="13" t="s">
        <v>81</v>
      </c>
      <c r="AY185" s="206" t="s">
        <v>117</v>
      </c>
    </row>
    <row r="186" spans="1:65" s="2" customFormat="1" ht="33" customHeight="1">
      <c r="A186" s="33"/>
      <c r="B186" s="34"/>
      <c r="C186" s="181" t="s">
        <v>280</v>
      </c>
      <c r="D186" s="181" t="s">
        <v>119</v>
      </c>
      <c r="E186" s="182" t="s">
        <v>281</v>
      </c>
      <c r="F186" s="183" t="s">
        <v>282</v>
      </c>
      <c r="G186" s="184" t="s">
        <v>122</v>
      </c>
      <c r="H186" s="185">
        <v>16.8</v>
      </c>
      <c r="I186" s="186"/>
      <c r="J186" s="187">
        <f>ROUND(I186*H186,2)</f>
        <v>0</v>
      </c>
      <c r="K186" s="188"/>
      <c r="L186" s="38"/>
      <c r="M186" s="189" t="s">
        <v>1</v>
      </c>
      <c r="N186" s="190" t="s">
        <v>41</v>
      </c>
      <c r="O186" s="70"/>
      <c r="P186" s="191">
        <f>O186*H186</f>
        <v>0</v>
      </c>
      <c r="Q186" s="191">
        <v>6.3000000000000003E-4</v>
      </c>
      <c r="R186" s="191">
        <f>Q186*H186</f>
        <v>1.0584000000000001E-2</v>
      </c>
      <c r="S186" s="191">
        <v>0</v>
      </c>
      <c r="T186" s="19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93" t="s">
        <v>123</v>
      </c>
      <c r="AT186" s="193" t="s">
        <v>119</v>
      </c>
      <c r="AU186" s="193" t="s">
        <v>83</v>
      </c>
      <c r="AY186" s="16" t="s">
        <v>117</v>
      </c>
      <c r="BE186" s="194">
        <f>IF(N186="základní",J186,0)</f>
        <v>0</v>
      </c>
      <c r="BF186" s="194">
        <f>IF(N186="snížená",J186,0)</f>
        <v>0</v>
      </c>
      <c r="BG186" s="194">
        <f>IF(N186="zákl. přenesená",J186,0)</f>
        <v>0</v>
      </c>
      <c r="BH186" s="194">
        <f>IF(N186="sníž. přenesená",J186,0)</f>
        <v>0</v>
      </c>
      <c r="BI186" s="194">
        <f>IF(N186="nulová",J186,0)</f>
        <v>0</v>
      </c>
      <c r="BJ186" s="16" t="s">
        <v>81</v>
      </c>
      <c r="BK186" s="194">
        <f>ROUND(I186*H186,2)</f>
        <v>0</v>
      </c>
      <c r="BL186" s="16" t="s">
        <v>123</v>
      </c>
      <c r="BM186" s="193" t="s">
        <v>283</v>
      </c>
    </row>
    <row r="187" spans="1:65" s="14" customFormat="1">
      <c r="B187" s="207"/>
      <c r="C187" s="208"/>
      <c r="D187" s="197" t="s">
        <v>125</v>
      </c>
      <c r="E187" s="209" t="s">
        <v>1</v>
      </c>
      <c r="F187" s="210" t="s">
        <v>284</v>
      </c>
      <c r="G187" s="208"/>
      <c r="H187" s="209" t="s">
        <v>1</v>
      </c>
      <c r="I187" s="211"/>
      <c r="J187" s="208"/>
      <c r="K187" s="208"/>
      <c r="L187" s="212"/>
      <c r="M187" s="213"/>
      <c r="N187" s="214"/>
      <c r="O187" s="214"/>
      <c r="P187" s="214"/>
      <c r="Q187" s="214"/>
      <c r="R187" s="214"/>
      <c r="S187" s="214"/>
      <c r="T187" s="215"/>
      <c r="AT187" s="216" t="s">
        <v>125</v>
      </c>
      <c r="AU187" s="216" t="s">
        <v>83</v>
      </c>
      <c r="AV187" s="14" t="s">
        <v>81</v>
      </c>
      <c r="AW187" s="14" t="s">
        <v>32</v>
      </c>
      <c r="AX187" s="14" t="s">
        <v>76</v>
      </c>
      <c r="AY187" s="216" t="s">
        <v>117</v>
      </c>
    </row>
    <row r="188" spans="1:65" s="13" customFormat="1">
      <c r="B188" s="195"/>
      <c r="C188" s="196"/>
      <c r="D188" s="197" t="s">
        <v>125</v>
      </c>
      <c r="E188" s="198" t="s">
        <v>1</v>
      </c>
      <c r="F188" s="199" t="s">
        <v>285</v>
      </c>
      <c r="G188" s="196"/>
      <c r="H188" s="200">
        <v>16.8</v>
      </c>
      <c r="I188" s="201"/>
      <c r="J188" s="196"/>
      <c r="K188" s="196"/>
      <c r="L188" s="202"/>
      <c r="M188" s="203"/>
      <c r="N188" s="204"/>
      <c r="O188" s="204"/>
      <c r="P188" s="204"/>
      <c r="Q188" s="204"/>
      <c r="R188" s="204"/>
      <c r="S188" s="204"/>
      <c r="T188" s="205"/>
      <c r="AT188" s="206" t="s">
        <v>125</v>
      </c>
      <c r="AU188" s="206" t="s">
        <v>83</v>
      </c>
      <c r="AV188" s="13" t="s">
        <v>83</v>
      </c>
      <c r="AW188" s="13" t="s">
        <v>32</v>
      </c>
      <c r="AX188" s="13" t="s">
        <v>81</v>
      </c>
      <c r="AY188" s="206" t="s">
        <v>117</v>
      </c>
    </row>
    <row r="189" spans="1:65" s="2" customFormat="1" ht="24.2" customHeight="1">
      <c r="A189" s="33"/>
      <c r="B189" s="34"/>
      <c r="C189" s="181" t="s">
        <v>286</v>
      </c>
      <c r="D189" s="181" t="s">
        <v>119</v>
      </c>
      <c r="E189" s="182" t="s">
        <v>287</v>
      </c>
      <c r="F189" s="183" t="s">
        <v>288</v>
      </c>
      <c r="G189" s="184" t="s">
        <v>129</v>
      </c>
      <c r="H189" s="185">
        <v>2</v>
      </c>
      <c r="I189" s="186"/>
      <c r="J189" s="187">
        <f>ROUND(I189*H189,2)</f>
        <v>0</v>
      </c>
      <c r="K189" s="188"/>
      <c r="L189" s="38"/>
      <c r="M189" s="189" t="s">
        <v>1</v>
      </c>
      <c r="N189" s="190" t="s">
        <v>41</v>
      </c>
      <c r="O189" s="70"/>
      <c r="P189" s="191">
        <f>O189*H189</f>
        <v>0</v>
      </c>
      <c r="Q189" s="191">
        <v>0</v>
      </c>
      <c r="R189" s="191">
        <f>Q189*H189</f>
        <v>0</v>
      </c>
      <c r="S189" s="191">
        <v>4.0000000000000001E-3</v>
      </c>
      <c r="T189" s="192">
        <f>S189*H189</f>
        <v>8.0000000000000002E-3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3" t="s">
        <v>123</v>
      </c>
      <c r="AT189" s="193" t="s">
        <v>119</v>
      </c>
      <c r="AU189" s="193" t="s">
        <v>83</v>
      </c>
      <c r="AY189" s="16" t="s">
        <v>117</v>
      </c>
      <c r="BE189" s="194">
        <f>IF(N189="základní",J189,0)</f>
        <v>0</v>
      </c>
      <c r="BF189" s="194">
        <f>IF(N189="snížená",J189,0)</f>
        <v>0</v>
      </c>
      <c r="BG189" s="194">
        <f>IF(N189="zákl. přenesená",J189,0)</f>
        <v>0</v>
      </c>
      <c r="BH189" s="194">
        <f>IF(N189="sníž. přenesená",J189,0)</f>
        <v>0</v>
      </c>
      <c r="BI189" s="194">
        <f>IF(N189="nulová",J189,0)</f>
        <v>0</v>
      </c>
      <c r="BJ189" s="16" t="s">
        <v>81</v>
      </c>
      <c r="BK189" s="194">
        <f>ROUND(I189*H189,2)</f>
        <v>0</v>
      </c>
      <c r="BL189" s="16" t="s">
        <v>123</v>
      </c>
      <c r="BM189" s="193" t="s">
        <v>289</v>
      </c>
    </row>
    <row r="190" spans="1:65" s="2" customFormat="1" ht="24.2" customHeight="1">
      <c r="A190" s="33"/>
      <c r="B190" s="34"/>
      <c r="C190" s="181" t="s">
        <v>290</v>
      </c>
      <c r="D190" s="181" t="s">
        <v>119</v>
      </c>
      <c r="E190" s="182" t="s">
        <v>291</v>
      </c>
      <c r="F190" s="183" t="s">
        <v>292</v>
      </c>
      <c r="G190" s="184" t="s">
        <v>122</v>
      </c>
      <c r="H190" s="185">
        <v>16.8</v>
      </c>
      <c r="I190" s="186"/>
      <c r="J190" s="187">
        <f>ROUND(I190*H190,2)</f>
        <v>0</v>
      </c>
      <c r="K190" s="188"/>
      <c r="L190" s="38"/>
      <c r="M190" s="189" t="s">
        <v>1</v>
      </c>
      <c r="N190" s="190" t="s">
        <v>41</v>
      </c>
      <c r="O190" s="70"/>
      <c r="P190" s="191">
        <f>O190*H190</f>
        <v>0</v>
      </c>
      <c r="Q190" s="191">
        <v>0</v>
      </c>
      <c r="R190" s="191">
        <f>Q190*H190</f>
        <v>0</v>
      </c>
      <c r="S190" s="191">
        <v>3.7999999999999999E-2</v>
      </c>
      <c r="T190" s="192">
        <f>S190*H190</f>
        <v>0.63839999999999997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93" t="s">
        <v>123</v>
      </c>
      <c r="AT190" s="193" t="s">
        <v>119</v>
      </c>
      <c r="AU190" s="193" t="s">
        <v>83</v>
      </c>
      <c r="AY190" s="16" t="s">
        <v>117</v>
      </c>
      <c r="BE190" s="194">
        <f>IF(N190="základní",J190,0)</f>
        <v>0</v>
      </c>
      <c r="BF190" s="194">
        <f>IF(N190="snížená",J190,0)</f>
        <v>0</v>
      </c>
      <c r="BG190" s="194">
        <f>IF(N190="zákl. přenesená",J190,0)</f>
        <v>0</v>
      </c>
      <c r="BH190" s="194">
        <f>IF(N190="sníž. přenesená",J190,0)</f>
        <v>0</v>
      </c>
      <c r="BI190" s="194">
        <f>IF(N190="nulová",J190,0)</f>
        <v>0</v>
      </c>
      <c r="BJ190" s="16" t="s">
        <v>81</v>
      </c>
      <c r="BK190" s="194">
        <f>ROUND(I190*H190,2)</f>
        <v>0</v>
      </c>
      <c r="BL190" s="16" t="s">
        <v>123</v>
      </c>
      <c r="BM190" s="193" t="s">
        <v>293</v>
      </c>
    </row>
    <row r="191" spans="1:65" s="14" customFormat="1">
      <c r="B191" s="207"/>
      <c r="C191" s="208"/>
      <c r="D191" s="197" t="s">
        <v>125</v>
      </c>
      <c r="E191" s="209" t="s">
        <v>1</v>
      </c>
      <c r="F191" s="210" t="s">
        <v>284</v>
      </c>
      <c r="G191" s="208"/>
      <c r="H191" s="209" t="s">
        <v>1</v>
      </c>
      <c r="I191" s="211"/>
      <c r="J191" s="208"/>
      <c r="K191" s="208"/>
      <c r="L191" s="212"/>
      <c r="M191" s="213"/>
      <c r="N191" s="214"/>
      <c r="O191" s="214"/>
      <c r="P191" s="214"/>
      <c r="Q191" s="214"/>
      <c r="R191" s="214"/>
      <c r="S191" s="214"/>
      <c r="T191" s="215"/>
      <c r="AT191" s="216" t="s">
        <v>125</v>
      </c>
      <c r="AU191" s="216" t="s">
        <v>83</v>
      </c>
      <c r="AV191" s="14" t="s">
        <v>81</v>
      </c>
      <c r="AW191" s="14" t="s">
        <v>32</v>
      </c>
      <c r="AX191" s="14" t="s">
        <v>76</v>
      </c>
      <c r="AY191" s="216" t="s">
        <v>117</v>
      </c>
    </row>
    <row r="192" spans="1:65" s="13" customFormat="1">
      <c r="B192" s="195"/>
      <c r="C192" s="196"/>
      <c r="D192" s="197" t="s">
        <v>125</v>
      </c>
      <c r="E192" s="198" t="s">
        <v>1</v>
      </c>
      <c r="F192" s="199" t="s">
        <v>294</v>
      </c>
      <c r="G192" s="196"/>
      <c r="H192" s="200">
        <v>16.8</v>
      </c>
      <c r="I192" s="201"/>
      <c r="J192" s="196"/>
      <c r="K192" s="196"/>
      <c r="L192" s="202"/>
      <c r="M192" s="203"/>
      <c r="N192" s="204"/>
      <c r="O192" s="204"/>
      <c r="P192" s="204"/>
      <c r="Q192" s="204"/>
      <c r="R192" s="204"/>
      <c r="S192" s="204"/>
      <c r="T192" s="205"/>
      <c r="AT192" s="206" t="s">
        <v>125</v>
      </c>
      <c r="AU192" s="206" t="s">
        <v>83</v>
      </c>
      <c r="AV192" s="13" t="s">
        <v>83</v>
      </c>
      <c r="AW192" s="13" t="s">
        <v>32</v>
      </c>
      <c r="AX192" s="13" t="s">
        <v>81</v>
      </c>
      <c r="AY192" s="206" t="s">
        <v>117</v>
      </c>
    </row>
    <row r="193" spans="1:65" s="2" customFormat="1" ht="24.2" customHeight="1">
      <c r="A193" s="33"/>
      <c r="B193" s="34"/>
      <c r="C193" s="181" t="s">
        <v>295</v>
      </c>
      <c r="D193" s="181" t="s">
        <v>119</v>
      </c>
      <c r="E193" s="182" t="s">
        <v>296</v>
      </c>
      <c r="F193" s="183" t="s">
        <v>297</v>
      </c>
      <c r="G193" s="184" t="s">
        <v>122</v>
      </c>
      <c r="H193" s="185">
        <v>10.8</v>
      </c>
      <c r="I193" s="186"/>
      <c r="J193" s="187">
        <f>ROUND(I193*H193,2)</f>
        <v>0</v>
      </c>
      <c r="K193" s="188"/>
      <c r="L193" s="38"/>
      <c r="M193" s="189" t="s">
        <v>1</v>
      </c>
      <c r="N193" s="190" t="s">
        <v>41</v>
      </c>
      <c r="O193" s="70"/>
      <c r="P193" s="191">
        <f>O193*H193</f>
        <v>0</v>
      </c>
      <c r="Q193" s="191">
        <v>0</v>
      </c>
      <c r="R193" s="191">
        <f>Q193*H193</f>
        <v>0</v>
      </c>
      <c r="S193" s="191">
        <v>0.26400000000000001</v>
      </c>
      <c r="T193" s="192">
        <f>S193*H193</f>
        <v>2.8512000000000004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3" t="s">
        <v>123</v>
      </c>
      <c r="AT193" s="193" t="s">
        <v>119</v>
      </c>
      <c r="AU193" s="193" t="s">
        <v>83</v>
      </c>
      <c r="AY193" s="16" t="s">
        <v>117</v>
      </c>
      <c r="BE193" s="194">
        <f>IF(N193="základní",J193,0)</f>
        <v>0</v>
      </c>
      <c r="BF193" s="194">
        <f>IF(N193="snížená",J193,0)</f>
        <v>0</v>
      </c>
      <c r="BG193" s="194">
        <f>IF(N193="zákl. přenesená",J193,0)</f>
        <v>0</v>
      </c>
      <c r="BH193" s="194">
        <f>IF(N193="sníž. přenesená",J193,0)</f>
        <v>0</v>
      </c>
      <c r="BI193" s="194">
        <f>IF(N193="nulová",J193,0)</f>
        <v>0</v>
      </c>
      <c r="BJ193" s="16" t="s">
        <v>81</v>
      </c>
      <c r="BK193" s="194">
        <f>ROUND(I193*H193,2)</f>
        <v>0</v>
      </c>
      <c r="BL193" s="16" t="s">
        <v>123</v>
      </c>
      <c r="BM193" s="193" t="s">
        <v>298</v>
      </c>
    </row>
    <row r="194" spans="1:65" s="14" customFormat="1">
      <c r="B194" s="207"/>
      <c r="C194" s="208"/>
      <c r="D194" s="197" t="s">
        <v>125</v>
      </c>
      <c r="E194" s="209" t="s">
        <v>1</v>
      </c>
      <c r="F194" s="210" t="s">
        <v>299</v>
      </c>
      <c r="G194" s="208"/>
      <c r="H194" s="209" t="s">
        <v>1</v>
      </c>
      <c r="I194" s="211"/>
      <c r="J194" s="208"/>
      <c r="K194" s="208"/>
      <c r="L194" s="212"/>
      <c r="M194" s="213"/>
      <c r="N194" s="214"/>
      <c r="O194" s="214"/>
      <c r="P194" s="214"/>
      <c r="Q194" s="214"/>
      <c r="R194" s="214"/>
      <c r="S194" s="214"/>
      <c r="T194" s="215"/>
      <c r="AT194" s="216" t="s">
        <v>125</v>
      </c>
      <c r="AU194" s="216" t="s">
        <v>83</v>
      </c>
      <c r="AV194" s="14" t="s">
        <v>81</v>
      </c>
      <c r="AW194" s="14" t="s">
        <v>32</v>
      </c>
      <c r="AX194" s="14" t="s">
        <v>76</v>
      </c>
      <c r="AY194" s="216" t="s">
        <v>117</v>
      </c>
    </row>
    <row r="195" spans="1:65" s="13" customFormat="1">
      <c r="B195" s="195"/>
      <c r="C195" s="196"/>
      <c r="D195" s="197" t="s">
        <v>125</v>
      </c>
      <c r="E195" s="198" t="s">
        <v>1</v>
      </c>
      <c r="F195" s="199" t="s">
        <v>300</v>
      </c>
      <c r="G195" s="196"/>
      <c r="H195" s="200">
        <v>10.8</v>
      </c>
      <c r="I195" s="201"/>
      <c r="J195" s="196"/>
      <c r="K195" s="196"/>
      <c r="L195" s="202"/>
      <c r="M195" s="203"/>
      <c r="N195" s="204"/>
      <c r="O195" s="204"/>
      <c r="P195" s="204"/>
      <c r="Q195" s="204"/>
      <c r="R195" s="204"/>
      <c r="S195" s="204"/>
      <c r="T195" s="205"/>
      <c r="AT195" s="206" t="s">
        <v>125</v>
      </c>
      <c r="AU195" s="206" t="s">
        <v>83</v>
      </c>
      <c r="AV195" s="13" t="s">
        <v>83</v>
      </c>
      <c r="AW195" s="13" t="s">
        <v>32</v>
      </c>
      <c r="AX195" s="13" t="s">
        <v>81</v>
      </c>
      <c r="AY195" s="206" t="s">
        <v>117</v>
      </c>
    </row>
    <row r="196" spans="1:65" s="2" customFormat="1" ht="24.2" customHeight="1">
      <c r="A196" s="33"/>
      <c r="B196" s="34"/>
      <c r="C196" s="181" t="s">
        <v>301</v>
      </c>
      <c r="D196" s="181" t="s">
        <v>119</v>
      </c>
      <c r="E196" s="182" t="s">
        <v>302</v>
      </c>
      <c r="F196" s="183" t="s">
        <v>303</v>
      </c>
      <c r="G196" s="184" t="s">
        <v>122</v>
      </c>
      <c r="H196" s="185">
        <v>847</v>
      </c>
      <c r="I196" s="186"/>
      <c r="J196" s="187">
        <f>ROUND(I196*H196,2)</f>
        <v>0</v>
      </c>
      <c r="K196" s="188"/>
      <c r="L196" s="38"/>
      <c r="M196" s="189" t="s">
        <v>1</v>
      </c>
      <c r="N196" s="190" t="s">
        <v>41</v>
      </c>
      <c r="O196" s="70"/>
      <c r="P196" s="191">
        <f>O196*H196</f>
        <v>0</v>
      </c>
      <c r="Q196" s="191">
        <v>0</v>
      </c>
      <c r="R196" s="191">
        <f>Q196*H196</f>
        <v>0</v>
      </c>
      <c r="S196" s="191">
        <v>1.6E-2</v>
      </c>
      <c r="T196" s="192">
        <f>S196*H196</f>
        <v>13.552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3" t="s">
        <v>123</v>
      </c>
      <c r="AT196" s="193" t="s">
        <v>119</v>
      </c>
      <c r="AU196" s="193" t="s">
        <v>83</v>
      </c>
      <c r="AY196" s="16" t="s">
        <v>117</v>
      </c>
      <c r="BE196" s="194">
        <f>IF(N196="základní",J196,0)</f>
        <v>0</v>
      </c>
      <c r="BF196" s="194">
        <f>IF(N196="snížená",J196,0)</f>
        <v>0</v>
      </c>
      <c r="BG196" s="194">
        <f>IF(N196="zákl. přenesená",J196,0)</f>
        <v>0</v>
      </c>
      <c r="BH196" s="194">
        <f>IF(N196="sníž. přenesená",J196,0)</f>
        <v>0</v>
      </c>
      <c r="BI196" s="194">
        <f>IF(N196="nulová",J196,0)</f>
        <v>0</v>
      </c>
      <c r="BJ196" s="16" t="s">
        <v>81</v>
      </c>
      <c r="BK196" s="194">
        <f>ROUND(I196*H196,2)</f>
        <v>0</v>
      </c>
      <c r="BL196" s="16" t="s">
        <v>123</v>
      </c>
      <c r="BM196" s="193" t="s">
        <v>304</v>
      </c>
    </row>
    <row r="197" spans="1:65" s="13" customFormat="1">
      <c r="B197" s="195"/>
      <c r="C197" s="196"/>
      <c r="D197" s="197" t="s">
        <v>125</v>
      </c>
      <c r="E197" s="198" t="s">
        <v>1</v>
      </c>
      <c r="F197" s="199" t="s">
        <v>305</v>
      </c>
      <c r="G197" s="196"/>
      <c r="H197" s="200">
        <v>847</v>
      </c>
      <c r="I197" s="201"/>
      <c r="J197" s="196"/>
      <c r="K197" s="196"/>
      <c r="L197" s="202"/>
      <c r="M197" s="203"/>
      <c r="N197" s="204"/>
      <c r="O197" s="204"/>
      <c r="P197" s="204"/>
      <c r="Q197" s="204"/>
      <c r="R197" s="204"/>
      <c r="S197" s="204"/>
      <c r="T197" s="205"/>
      <c r="AT197" s="206" t="s">
        <v>125</v>
      </c>
      <c r="AU197" s="206" t="s">
        <v>83</v>
      </c>
      <c r="AV197" s="13" t="s">
        <v>83</v>
      </c>
      <c r="AW197" s="13" t="s">
        <v>32</v>
      </c>
      <c r="AX197" s="13" t="s">
        <v>81</v>
      </c>
      <c r="AY197" s="206" t="s">
        <v>117</v>
      </c>
    </row>
    <row r="198" spans="1:65" s="2" customFormat="1" ht="21.75" customHeight="1">
      <c r="A198" s="33"/>
      <c r="B198" s="34"/>
      <c r="C198" s="181" t="s">
        <v>306</v>
      </c>
      <c r="D198" s="181" t="s">
        <v>119</v>
      </c>
      <c r="E198" s="182" t="s">
        <v>307</v>
      </c>
      <c r="F198" s="183" t="s">
        <v>308</v>
      </c>
      <c r="G198" s="184" t="s">
        <v>122</v>
      </c>
      <c r="H198" s="185">
        <v>16.8</v>
      </c>
      <c r="I198" s="186"/>
      <c r="J198" s="187">
        <f>ROUND(I198*H198,2)</f>
        <v>0</v>
      </c>
      <c r="K198" s="188"/>
      <c r="L198" s="38"/>
      <c r="M198" s="189" t="s">
        <v>1</v>
      </c>
      <c r="N198" s="190" t="s">
        <v>41</v>
      </c>
      <c r="O198" s="70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3" t="s">
        <v>123</v>
      </c>
      <c r="AT198" s="193" t="s">
        <v>119</v>
      </c>
      <c r="AU198" s="193" t="s">
        <v>83</v>
      </c>
      <c r="AY198" s="16" t="s">
        <v>117</v>
      </c>
      <c r="BE198" s="194">
        <f>IF(N198="základní",J198,0)</f>
        <v>0</v>
      </c>
      <c r="BF198" s="194">
        <f>IF(N198="snížená",J198,0)</f>
        <v>0</v>
      </c>
      <c r="BG198" s="194">
        <f>IF(N198="zákl. přenesená",J198,0)</f>
        <v>0</v>
      </c>
      <c r="BH198" s="194">
        <f>IF(N198="sníž. přenesená",J198,0)</f>
        <v>0</v>
      </c>
      <c r="BI198" s="194">
        <f>IF(N198="nulová",J198,0)</f>
        <v>0</v>
      </c>
      <c r="BJ198" s="16" t="s">
        <v>81</v>
      </c>
      <c r="BK198" s="194">
        <f>ROUND(I198*H198,2)</f>
        <v>0</v>
      </c>
      <c r="BL198" s="16" t="s">
        <v>123</v>
      </c>
      <c r="BM198" s="193" t="s">
        <v>309</v>
      </c>
    </row>
    <row r="199" spans="1:65" s="14" customFormat="1">
      <c r="B199" s="207"/>
      <c r="C199" s="208"/>
      <c r="D199" s="197" t="s">
        <v>125</v>
      </c>
      <c r="E199" s="209" t="s">
        <v>1</v>
      </c>
      <c r="F199" s="210" t="s">
        <v>284</v>
      </c>
      <c r="G199" s="208"/>
      <c r="H199" s="209" t="s">
        <v>1</v>
      </c>
      <c r="I199" s="211"/>
      <c r="J199" s="208"/>
      <c r="K199" s="208"/>
      <c r="L199" s="212"/>
      <c r="M199" s="213"/>
      <c r="N199" s="214"/>
      <c r="O199" s="214"/>
      <c r="P199" s="214"/>
      <c r="Q199" s="214"/>
      <c r="R199" s="214"/>
      <c r="S199" s="214"/>
      <c r="T199" s="215"/>
      <c r="AT199" s="216" t="s">
        <v>125</v>
      </c>
      <c r="AU199" s="216" t="s">
        <v>83</v>
      </c>
      <c r="AV199" s="14" t="s">
        <v>81</v>
      </c>
      <c r="AW199" s="14" t="s">
        <v>32</v>
      </c>
      <c r="AX199" s="14" t="s">
        <v>76</v>
      </c>
      <c r="AY199" s="216" t="s">
        <v>117</v>
      </c>
    </row>
    <row r="200" spans="1:65" s="13" customFormat="1">
      <c r="B200" s="195"/>
      <c r="C200" s="196"/>
      <c r="D200" s="197" t="s">
        <v>125</v>
      </c>
      <c r="E200" s="198" t="s">
        <v>1</v>
      </c>
      <c r="F200" s="199" t="s">
        <v>294</v>
      </c>
      <c r="G200" s="196"/>
      <c r="H200" s="200">
        <v>16.8</v>
      </c>
      <c r="I200" s="201"/>
      <c r="J200" s="196"/>
      <c r="K200" s="196"/>
      <c r="L200" s="202"/>
      <c r="M200" s="203"/>
      <c r="N200" s="204"/>
      <c r="O200" s="204"/>
      <c r="P200" s="204"/>
      <c r="Q200" s="204"/>
      <c r="R200" s="204"/>
      <c r="S200" s="204"/>
      <c r="T200" s="205"/>
      <c r="AT200" s="206" t="s">
        <v>125</v>
      </c>
      <c r="AU200" s="206" t="s">
        <v>83</v>
      </c>
      <c r="AV200" s="13" t="s">
        <v>83</v>
      </c>
      <c r="AW200" s="13" t="s">
        <v>32</v>
      </c>
      <c r="AX200" s="13" t="s">
        <v>81</v>
      </c>
      <c r="AY200" s="206" t="s">
        <v>117</v>
      </c>
    </row>
    <row r="201" spans="1:65" s="12" customFormat="1" ht="22.9" customHeight="1">
      <c r="B201" s="165"/>
      <c r="C201" s="166"/>
      <c r="D201" s="167" t="s">
        <v>75</v>
      </c>
      <c r="E201" s="179" t="s">
        <v>310</v>
      </c>
      <c r="F201" s="179" t="s">
        <v>311</v>
      </c>
      <c r="G201" s="166"/>
      <c r="H201" s="166"/>
      <c r="I201" s="169"/>
      <c r="J201" s="180">
        <f>BK201</f>
        <v>0</v>
      </c>
      <c r="K201" s="166"/>
      <c r="L201" s="171"/>
      <c r="M201" s="172"/>
      <c r="N201" s="173"/>
      <c r="O201" s="173"/>
      <c r="P201" s="174">
        <f>SUM(P202:P206)</f>
        <v>0</v>
      </c>
      <c r="Q201" s="173"/>
      <c r="R201" s="174">
        <f>SUM(R202:R206)</f>
        <v>0</v>
      </c>
      <c r="S201" s="173"/>
      <c r="T201" s="175">
        <f>SUM(T202:T206)</f>
        <v>0</v>
      </c>
      <c r="AR201" s="176" t="s">
        <v>81</v>
      </c>
      <c r="AT201" s="177" t="s">
        <v>75</v>
      </c>
      <c r="AU201" s="177" t="s">
        <v>81</v>
      </c>
      <c r="AY201" s="176" t="s">
        <v>117</v>
      </c>
      <c r="BK201" s="178">
        <f>SUM(BK202:BK206)</f>
        <v>0</v>
      </c>
    </row>
    <row r="202" spans="1:65" s="2" customFormat="1" ht="24.2" customHeight="1">
      <c r="A202" s="33"/>
      <c r="B202" s="34"/>
      <c r="C202" s="181" t="s">
        <v>312</v>
      </c>
      <c r="D202" s="181" t="s">
        <v>119</v>
      </c>
      <c r="E202" s="182" t="s">
        <v>313</v>
      </c>
      <c r="F202" s="183" t="s">
        <v>314</v>
      </c>
      <c r="G202" s="184" t="s">
        <v>168</v>
      </c>
      <c r="H202" s="185">
        <v>17.05</v>
      </c>
      <c r="I202" s="186"/>
      <c r="J202" s="187">
        <f>ROUND(I202*H202,2)</f>
        <v>0</v>
      </c>
      <c r="K202" s="188"/>
      <c r="L202" s="38"/>
      <c r="M202" s="189" t="s">
        <v>1</v>
      </c>
      <c r="N202" s="190" t="s">
        <v>41</v>
      </c>
      <c r="O202" s="70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3" t="s">
        <v>123</v>
      </c>
      <c r="AT202" s="193" t="s">
        <v>119</v>
      </c>
      <c r="AU202" s="193" t="s">
        <v>83</v>
      </c>
      <c r="AY202" s="16" t="s">
        <v>117</v>
      </c>
      <c r="BE202" s="194">
        <f>IF(N202="základní",J202,0)</f>
        <v>0</v>
      </c>
      <c r="BF202" s="194">
        <f>IF(N202="snížená",J202,0)</f>
        <v>0</v>
      </c>
      <c r="BG202" s="194">
        <f>IF(N202="zákl. přenesená",J202,0)</f>
        <v>0</v>
      </c>
      <c r="BH202" s="194">
        <f>IF(N202="sníž. přenesená",J202,0)</f>
        <v>0</v>
      </c>
      <c r="BI202" s="194">
        <f>IF(N202="nulová",J202,0)</f>
        <v>0</v>
      </c>
      <c r="BJ202" s="16" t="s">
        <v>81</v>
      </c>
      <c r="BK202" s="194">
        <f>ROUND(I202*H202,2)</f>
        <v>0</v>
      </c>
      <c r="BL202" s="16" t="s">
        <v>123</v>
      </c>
      <c r="BM202" s="193" t="s">
        <v>315</v>
      </c>
    </row>
    <row r="203" spans="1:65" s="2" customFormat="1" ht="24.2" customHeight="1">
      <c r="A203" s="33"/>
      <c r="B203" s="34"/>
      <c r="C203" s="181" t="s">
        <v>316</v>
      </c>
      <c r="D203" s="181" t="s">
        <v>119</v>
      </c>
      <c r="E203" s="182" t="s">
        <v>317</v>
      </c>
      <c r="F203" s="183" t="s">
        <v>318</v>
      </c>
      <c r="G203" s="184" t="s">
        <v>168</v>
      </c>
      <c r="H203" s="185">
        <v>17.05</v>
      </c>
      <c r="I203" s="186"/>
      <c r="J203" s="187">
        <f>ROUND(I203*H203,2)</f>
        <v>0</v>
      </c>
      <c r="K203" s="188"/>
      <c r="L203" s="38"/>
      <c r="M203" s="189" t="s">
        <v>1</v>
      </c>
      <c r="N203" s="190" t="s">
        <v>41</v>
      </c>
      <c r="O203" s="70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3" t="s">
        <v>123</v>
      </c>
      <c r="AT203" s="193" t="s">
        <v>119</v>
      </c>
      <c r="AU203" s="193" t="s">
        <v>83</v>
      </c>
      <c r="AY203" s="16" t="s">
        <v>117</v>
      </c>
      <c r="BE203" s="194">
        <f>IF(N203="základní",J203,0)</f>
        <v>0</v>
      </c>
      <c r="BF203" s="194">
        <f>IF(N203="snížená",J203,0)</f>
        <v>0</v>
      </c>
      <c r="BG203" s="194">
        <f>IF(N203="zákl. přenesená",J203,0)</f>
        <v>0</v>
      </c>
      <c r="BH203" s="194">
        <f>IF(N203="sníž. přenesená",J203,0)</f>
        <v>0</v>
      </c>
      <c r="BI203" s="194">
        <f>IF(N203="nulová",J203,0)</f>
        <v>0</v>
      </c>
      <c r="BJ203" s="16" t="s">
        <v>81</v>
      </c>
      <c r="BK203" s="194">
        <f>ROUND(I203*H203,2)</f>
        <v>0</v>
      </c>
      <c r="BL203" s="16" t="s">
        <v>123</v>
      </c>
      <c r="BM203" s="193" t="s">
        <v>319</v>
      </c>
    </row>
    <row r="204" spans="1:65" s="2" customFormat="1" ht="24.2" customHeight="1">
      <c r="A204" s="33"/>
      <c r="B204" s="34"/>
      <c r="C204" s="181" t="s">
        <v>320</v>
      </c>
      <c r="D204" s="181" t="s">
        <v>119</v>
      </c>
      <c r="E204" s="182" t="s">
        <v>321</v>
      </c>
      <c r="F204" s="183" t="s">
        <v>322</v>
      </c>
      <c r="G204" s="184" t="s">
        <v>168</v>
      </c>
      <c r="H204" s="185">
        <v>170.5</v>
      </c>
      <c r="I204" s="186"/>
      <c r="J204" s="187">
        <f>ROUND(I204*H204,2)</f>
        <v>0</v>
      </c>
      <c r="K204" s="188"/>
      <c r="L204" s="38"/>
      <c r="M204" s="189" t="s">
        <v>1</v>
      </c>
      <c r="N204" s="190" t="s">
        <v>41</v>
      </c>
      <c r="O204" s="70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3" t="s">
        <v>123</v>
      </c>
      <c r="AT204" s="193" t="s">
        <v>119</v>
      </c>
      <c r="AU204" s="193" t="s">
        <v>83</v>
      </c>
      <c r="AY204" s="16" t="s">
        <v>117</v>
      </c>
      <c r="BE204" s="194">
        <f>IF(N204="základní",J204,0)</f>
        <v>0</v>
      </c>
      <c r="BF204" s="194">
        <f>IF(N204="snížená",J204,0)</f>
        <v>0</v>
      </c>
      <c r="BG204" s="194">
        <f>IF(N204="zákl. přenesená",J204,0)</f>
        <v>0</v>
      </c>
      <c r="BH204" s="194">
        <f>IF(N204="sníž. přenesená",J204,0)</f>
        <v>0</v>
      </c>
      <c r="BI204" s="194">
        <f>IF(N204="nulová",J204,0)</f>
        <v>0</v>
      </c>
      <c r="BJ204" s="16" t="s">
        <v>81</v>
      </c>
      <c r="BK204" s="194">
        <f>ROUND(I204*H204,2)</f>
        <v>0</v>
      </c>
      <c r="BL204" s="16" t="s">
        <v>123</v>
      </c>
      <c r="BM204" s="193" t="s">
        <v>323</v>
      </c>
    </row>
    <row r="205" spans="1:65" s="13" customFormat="1">
      <c r="B205" s="195"/>
      <c r="C205" s="196"/>
      <c r="D205" s="197" t="s">
        <v>125</v>
      </c>
      <c r="E205" s="196"/>
      <c r="F205" s="199" t="s">
        <v>324</v>
      </c>
      <c r="G205" s="196"/>
      <c r="H205" s="200">
        <v>170.5</v>
      </c>
      <c r="I205" s="201"/>
      <c r="J205" s="196"/>
      <c r="K205" s="196"/>
      <c r="L205" s="202"/>
      <c r="M205" s="203"/>
      <c r="N205" s="204"/>
      <c r="O205" s="204"/>
      <c r="P205" s="204"/>
      <c r="Q205" s="204"/>
      <c r="R205" s="204"/>
      <c r="S205" s="204"/>
      <c r="T205" s="205"/>
      <c r="AT205" s="206" t="s">
        <v>125</v>
      </c>
      <c r="AU205" s="206" t="s">
        <v>83</v>
      </c>
      <c r="AV205" s="13" t="s">
        <v>83</v>
      </c>
      <c r="AW205" s="13" t="s">
        <v>4</v>
      </c>
      <c r="AX205" s="13" t="s">
        <v>81</v>
      </c>
      <c r="AY205" s="206" t="s">
        <v>117</v>
      </c>
    </row>
    <row r="206" spans="1:65" s="2" customFormat="1" ht="49.15" customHeight="1">
      <c r="A206" s="33"/>
      <c r="B206" s="34"/>
      <c r="C206" s="181" t="s">
        <v>325</v>
      </c>
      <c r="D206" s="181" t="s">
        <v>119</v>
      </c>
      <c r="E206" s="182" t="s">
        <v>326</v>
      </c>
      <c r="F206" s="183" t="s">
        <v>327</v>
      </c>
      <c r="G206" s="184" t="s">
        <v>168</v>
      </c>
      <c r="H206" s="185">
        <v>17.05</v>
      </c>
      <c r="I206" s="186"/>
      <c r="J206" s="187">
        <f>ROUND(I206*H206,2)</f>
        <v>0</v>
      </c>
      <c r="K206" s="188"/>
      <c r="L206" s="38"/>
      <c r="M206" s="189" t="s">
        <v>1</v>
      </c>
      <c r="N206" s="190" t="s">
        <v>41</v>
      </c>
      <c r="O206" s="70"/>
      <c r="P206" s="191">
        <f>O206*H206</f>
        <v>0</v>
      </c>
      <c r="Q206" s="191">
        <v>0</v>
      </c>
      <c r="R206" s="191">
        <f>Q206*H206</f>
        <v>0</v>
      </c>
      <c r="S206" s="191">
        <v>0</v>
      </c>
      <c r="T206" s="192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93" t="s">
        <v>123</v>
      </c>
      <c r="AT206" s="193" t="s">
        <v>119</v>
      </c>
      <c r="AU206" s="193" t="s">
        <v>83</v>
      </c>
      <c r="AY206" s="16" t="s">
        <v>117</v>
      </c>
      <c r="BE206" s="194">
        <f>IF(N206="základní",J206,0)</f>
        <v>0</v>
      </c>
      <c r="BF206" s="194">
        <f>IF(N206="snížená",J206,0)</f>
        <v>0</v>
      </c>
      <c r="BG206" s="194">
        <f>IF(N206="zákl. přenesená",J206,0)</f>
        <v>0</v>
      </c>
      <c r="BH206" s="194">
        <f>IF(N206="sníž. přenesená",J206,0)</f>
        <v>0</v>
      </c>
      <c r="BI206" s="194">
        <f>IF(N206="nulová",J206,0)</f>
        <v>0</v>
      </c>
      <c r="BJ206" s="16" t="s">
        <v>81</v>
      </c>
      <c r="BK206" s="194">
        <f>ROUND(I206*H206,2)</f>
        <v>0</v>
      </c>
      <c r="BL206" s="16" t="s">
        <v>123</v>
      </c>
      <c r="BM206" s="193" t="s">
        <v>328</v>
      </c>
    </row>
    <row r="207" spans="1:65" s="12" customFormat="1" ht="22.9" customHeight="1">
      <c r="B207" s="165"/>
      <c r="C207" s="166"/>
      <c r="D207" s="167" t="s">
        <v>75</v>
      </c>
      <c r="E207" s="179" t="s">
        <v>329</v>
      </c>
      <c r="F207" s="179" t="s">
        <v>330</v>
      </c>
      <c r="G207" s="166"/>
      <c r="H207" s="166"/>
      <c r="I207" s="169"/>
      <c r="J207" s="180">
        <f>BK207</f>
        <v>0</v>
      </c>
      <c r="K207" s="166"/>
      <c r="L207" s="171"/>
      <c r="M207" s="172"/>
      <c r="N207" s="173"/>
      <c r="O207" s="173"/>
      <c r="P207" s="174">
        <f>P208</f>
        <v>0</v>
      </c>
      <c r="Q207" s="173"/>
      <c r="R207" s="174">
        <f>R208</f>
        <v>0</v>
      </c>
      <c r="S207" s="173"/>
      <c r="T207" s="175">
        <f>T208</f>
        <v>0</v>
      </c>
      <c r="AR207" s="176" t="s">
        <v>81</v>
      </c>
      <c r="AT207" s="177" t="s">
        <v>75</v>
      </c>
      <c r="AU207" s="177" t="s">
        <v>81</v>
      </c>
      <c r="AY207" s="176" t="s">
        <v>117</v>
      </c>
      <c r="BK207" s="178">
        <f>BK208</f>
        <v>0</v>
      </c>
    </row>
    <row r="208" spans="1:65" s="2" customFormat="1" ht="33" customHeight="1">
      <c r="A208" s="33"/>
      <c r="B208" s="34"/>
      <c r="C208" s="181" t="s">
        <v>331</v>
      </c>
      <c r="D208" s="181" t="s">
        <v>119</v>
      </c>
      <c r="E208" s="182" t="s">
        <v>332</v>
      </c>
      <c r="F208" s="183" t="s">
        <v>333</v>
      </c>
      <c r="G208" s="184" t="s">
        <v>168</v>
      </c>
      <c r="H208" s="185">
        <v>40.857999999999997</v>
      </c>
      <c r="I208" s="186"/>
      <c r="J208" s="187">
        <f>ROUND(I208*H208,2)</f>
        <v>0</v>
      </c>
      <c r="K208" s="188"/>
      <c r="L208" s="38"/>
      <c r="M208" s="189" t="s">
        <v>1</v>
      </c>
      <c r="N208" s="190" t="s">
        <v>41</v>
      </c>
      <c r="O208" s="70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3" t="s">
        <v>123</v>
      </c>
      <c r="AT208" s="193" t="s">
        <v>119</v>
      </c>
      <c r="AU208" s="193" t="s">
        <v>83</v>
      </c>
      <c r="AY208" s="16" t="s">
        <v>117</v>
      </c>
      <c r="BE208" s="194">
        <f>IF(N208="základní",J208,0)</f>
        <v>0</v>
      </c>
      <c r="BF208" s="194">
        <f>IF(N208="snížená",J208,0)</f>
        <v>0</v>
      </c>
      <c r="BG208" s="194">
        <f>IF(N208="zákl. přenesená",J208,0)</f>
        <v>0</v>
      </c>
      <c r="BH208" s="194">
        <f>IF(N208="sníž. přenesená",J208,0)</f>
        <v>0</v>
      </c>
      <c r="BI208" s="194">
        <f>IF(N208="nulová",J208,0)</f>
        <v>0</v>
      </c>
      <c r="BJ208" s="16" t="s">
        <v>81</v>
      </c>
      <c r="BK208" s="194">
        <f>ROUND(I208*H208,2)</f>
        <v>0</v>
      </c>
      <c r="BL208" s="16" t="s">
        <v>123</v>
      </c>
      <c r="BM208" s="193" t="s">
        <v>334</v>
      </c>
    </row>
    <row r="209" spans="1:65" s="12" customFormat="1" ht="25.9" customHeight="1">
      <c r="B209" s="165"/>
      <c r="C209" s="166"/>
      <c r="D209" s="167" t="s">
        <v>75</v>
      </c>
      <c r="E209" s="168" t="s">
        <v>335</v>
      </c>
      <c r="F209" s="168" t="s">
        <v>336</v>
      </c>
      <c r="G209" s="166"/>
      <c r="H209" s="166"/>
      <c r="I209" s="169"/>
      <c r="J209" s="170">
        <f>BK209</f>
        <v>0</v>
      </c>
      <c r="K209" s="166"/>
      <c r="L209" s="171"/>
      <c r="M209" s="172"/>
      <c r="N209" s="173"/>
      <c r="O209" s="173"/>
      <c r="P209" s="174">
        <v>0</v>
      </c>
      <c r="Q209" s="173"/>
      <c r="R209" s="174">
        <v>0</v>
      </c>
      <c r="S209" s="173"/>
      <c r="T209" s="175">
        <v>0</v>
      </c>
      <c r="AR209" s="176" t="s">
        <v>83</v>
      </c>
      <c r="AT209" s="177" t="s">
        <v>75</v>
      </c>
      <c r="AU209" s="177" t="s">
        <v>76</v>
      </c>
      <c r="AY209" s="176" t="s">
        <v>117</v>
      </c>
      <c r="BK209" s="178">
        <v>0</v>
      </c>
    </row>
    <row r="210" spans="1:65" s="12" customFormat="1" ht="25.9" customHeight="1">
      <c r="B210" s="165"/>
      <c r="C210" s="166"/>
      <c r="D210" s="167" t="s">
        <v>75</v>
      </c>
      <c r="E210" s="168" t="s">
        <v>337</v>
      </c>
      <c r="F210" s="168" t="s">
        <v>338</v>
      </c>
      <c r="G210" s="166"/>
      <c r="H210" s="166"/>
      <c r="I210" s="169"/>
      <c r="J210" s="170">
        <f>BK210</f>
        <v>0</v>
      </c>
      <c r="K210" s="166"/>
      <c r="L210" s="171"/>
      <c r="M210" s="172"/>
      <c r="N210" s="173"/>
      <c r="O210" s="173"/>
      <c r="P210" s="174">
        <f>P211+P213+P215</f>
        <v>0</v>
      </c>
      <c r="Q210" s="173"/>
      <c r="R210" s="174">
        <f>R211+R213+R215</f>
        <v>0</v>
      </c>
      <c r="S210" s="173"/>
      <c r="T210" s="175">
        <f>T211+T213+T215</f>
        <v>0</v>
      </c>
      <c r="AR210" s="176" t="s">
        <v>143</v>
      </c>
      <c r="AT210" s="177" t="s">
        <v>75</v>
      </c>
      <c r="AU210" s="177" t="s">
        <v>76</v>
      </c>
      <c r="AY210" s="176" t="s">
        <v>117</v>
      </c>
      <c r="BK210" s="178">
        <f>BK211+BK213+BK215</f>
        <v>0</v>
      </c>
    </row>
    <row r="211" spans="1:65" s="12" customFormat="1" ht="22.9" customHeight="1">
      <c r="B211" s="165"/>
      <c r="C211" s="166"/>
      <c r="D211" s="167" t="s">
        <v>75</v>
      </c>
      <c r="E211" s="179" t="s">
        <v>339</v>
      </c>
      <c r="F211" s="179" t="s">
        <v>340</v>
      </c>
      <c r="G211" s="166"/>
      <c r="H211" s="166"/>
      <c r="I211" s="169"/>
      <c r="J211" s="180">
        <f>BK211</f>
        <v>0</v>
      </c>
      <c r="K211" s="166"/>
      <c r="L211" s="171"/>
      <c r="M211" s="172"/>
      <c r="N211" s="173"/>
      <c r="O211" s="173"/>
      <c r="P211" s="174">
        <f>P212</f>
        <v>0</v>
      </c>
      <c r="Q211" s="173"/>
      <c r="R211" s="174">
        <f>R212</f>
        <v>0</v>
      </c>
      <c r="S211" s="173"/>
      <c r="T211" s="175">
        <f>T212</f>
        <v>0</v>
      </c>
      <c r="AR211" s="176" t="s">
        <v>143</v>
      </c>
      <c r="AT211" s="177" t="s">
        <v>75</v>
      </c>
      <c r="AU211" s="177" t="s">
        <v>81</v>
      </c>
      <c r="AY211" s="176" t="s">
        <v>117</v>
      </c>
      <c r="BK211" s="178">
        <f>BK212</f>
        <v>0</v>
      </c>
    </row>
    <row r="212" spans="1:65" s="2" customFormat="1" ht="16.5" customHeight="1">
      <c r="A212" s="33"/>
      <c r="B212" s="34"/>
      <c r="C212" s="181" t="s">
        <v>341</v>
      </c>
      <c r="D212" s="181" t="s">
        <v>119</v>
      </c>
      <c r="E212" s="182" t="s">
        <v>342</v>
      </c>
      <c r="F212" s="183" t="s">
        <v>343</v>
      </c>
      <c r="G212" s="184" t="s">
        <v>344</v>
      </c>
      <c r="H212" s="185">
        <v>1</v>
      </c>
      <c r="I212" s="186"/>
      <c r="J212" s="187">
        <f>ROUND(I212*H212,2)</f>
        <v>0</v>
      </c>
      <c r="K212" s="188"/>
      <c r="L212" s="38"/>
      <c r="M212" s="189" t="s">
        <v>1</v>
      </c>
      <c r="N212" s="190" t="s">
        <v>41</v>
      </c>
      <c r="O212" s="70"/>
      <c r="P212" s="191">
        <f>O212*H212</f>
        <v>0</v>
      </c>
      <c r="Q212" s="191">
        <v>0</v>
      </c>
      <c r="R212" s="191">
        <f>Q212*H212</f>
        <v>0</v>
      </c>
      <c r="S212" s="191">
        <v>0</v>
      </c>
      <c r="T212" s="192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93" t="s">
        <v>345</v>
      </c>
      <c r="AT212" s="193" t="s">
        <v>119</v>
      </c>
      <c r="AU212" s="193" t="s">
        <v>83</v>
      </c>
      <c r="AY212" s="16" t="s">
        <v>117</v>
      </c>
      <c r="BE212" s="194">
        <f>IF(N212="základní",J212,0)</f>
        <v>0</v>
      </c>
      <c r="BF212" s="194">
        <f>IF(N212="snížená",J212,0)</f>
        <v>0</v>
      </c>
      <c r="BG212" s="194">
        <f>IF(N212="zákl. přenesená",J212,0)</f>
        <v>0</v>
      </c>
      <c r="BH212" s="194">
        <f>IF(N212="sníž. přenesená",J212,0)</f>
        <v>0</v>
      </c>
      <c r="BI212" s="194">
        <f>IF(N212="nulová",J212,0)</f>
        <v>0</v>
      </c>
      <c r="BJ212" s="16" t="s">
        <v>81</v>
      </c>
      <c r="BK212" s="194">
        <f>ROUND(I212*H212,2)</f>
        <v>0</v>
      </c>
      <c r="BL212" s="16" t="s">
        <v>345</v>
      </c>
      <c r="BM212" s="193" t="s">
        <v>346</v>
      </c>
    </row>
    <row r="213" spans="1:65" s="12" customFormat="1" ht="22.9" customHeight="1">
      <c r="B213" s="165"/>
      <c r="C213" s="166"/>
      <c r="D213" s="167" t="s">
        <v>75</v>
      </c>
      <c r="E213" s="179" t="s">
        <v>347</v>
      </c>
      <c r="F213" s="179" t="s">
        <v>348</v>
      </c>
      <c r="G213" s="166"/>
      <c r="H213" s="166"/>
      <c r="I213" s="169"/>
      <c r="J213" s="180">
        <f>BK213</f>
        <v>0</v>
      </c>
      <c r="K213" s="166"/>
      <c r="L213" s="171"/>
      <c r="M213" s="172"/>
      <c r="N213" s="173"/>
      <c r="O213" s="173"/>
      <c r="P213" s="174">
        <f>P214</f>
        <v>0</v>
      </c>
      <c r="Q213" s="173"/>
      <c r="R213" s="174">
        <f>R214</f>
        <v>0</v>
      </c>
      <c r="S213" s="173"/>
      <c r="T213" s="175">
        <f>T214</f>
        <v>0</v>
      </c>
      <c r="AR213" s="176" t="s">
        <v>143</v>
      </c>
      <c r="AT213" s="177" t="s">
        <v>75</v>
      </c>
      <c r="AU213" s="177" t="s">
        <v>81</v>
      </c>
      <c r="AY213" s="176" t="s">
        <v>117</v>
      </c>
      <c r="BK213" s="178">
        <f>BK214</f>
        <v>0</v>
      </c>
    </row>
    <row r="214" spans="1:65" s="2" customFormat="1" ht="16.5" customHeight="1">
      <c r="A214" s="33"/>
      <c r="B214" s="34"/>
      <c r="C214" s="181" t="s">
        <v>349</v>
      </c>
      <c r="D214" s="181" t="s">
        <v>119</v>
      </c>
      <c r="E214" s="182" t="s">
        <v>350</v>
      </c>
      <c r="F214" s="183" t="s">
        <v>348</v>
      </c>
      <c r="G214" s="184" t="s">
        <v>344</v>
      </c>
      <c r="H214" s="185">
        <v>1</v>
      </c>
      <c r="I214" s="186"/>
      <c r="J214" s="187">
        <f>ROUND(I214*H214,2)</f>
        <v>0</v>
      </c>
      <c r="K214" s="188"/>
      <c r="L214" s="38"/>
      <c r="M214" s="189" t="s">
        <v>1</v>
      </c>
      <c r="N214" s="190" t="s">
        <v>41</v>
      </c>
      <c r="O214" s="70"/>
      <c r="P214" s="191">
        <f>O214*H214</f>
        <v>0</v>
      </c>
      <c r="Q214" s="191">
        <v>0</v>
      </c>
      <c r="R214" s="191">
        <f>Q214*H214</f>
        <v>0</v>
      </c>
      <c r="S214" s="191">
        <v>0</v>
      </c>
      <c r="T214" s="192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3" t="s">
        <v>345</v>
      </c>
      <c r="AT214" s="193" t="s">
        <v>119</v>
      </c>
      <c r="AU214" s="193" t="s">
        <v>83</v>
      </c>
      <c r="AY214" s="16" t="s">
        <v>117</v>
      </c>
      <c r="BE214" s="194">
        <f>IF(N214="základní",J214,0)</f>
        <v>0</v>
      </c>
      <c r="BF214" s="194">
        <f>IF(N214="snížená",J214,0)</f>
        <v>0</v>
      </c>
      <c r="BG214" s="194">
        <f>IF(N214="zákl. přenesená",J214,0)</f>
        <v>0</v>
      </c>
      <c r="BH214" s="194">
        <f>IF(N214="sníž. přenesená",J214,0)</f>
        <v>0</v>
      </c>
      <c r="BI214" s="194">
        <f>IF(N214="nulová",J214,0)</f>
        <v>0</v>
      </c>
      <c r="BJ214" s="16" t="s">
        <v>81</v>
      </c>
      <c r="BK214" s="194">
        <f>ROUND(I214*H214,2)</f>
        <v>0</v>
      </c>
      <c r="BL214" s="16" t="s">
        <v>345</v>
      </c>
      <c r="BM214" s="193" t="s">
        <v>351</v>
      </c>
    </row>
    <row r="215" spans="1:65" s="12" customFormat="1" ht="22.9" customHeight="1">
      <c r="B215" s="165"/>
      <c r="C215" s="166"/>
      <c r="D215" s="167" t="s">
        <v>75</v>
      </c>
      <c r="E215" s="179" t="s">
        <v>352</v>
      </c>
      <c r="F215" s="179" t="s">
        <v>353</v>
      </c>
      <c r="G215" s="166"/>
      <c r="H215" s="166"/>
      <c r="I215" s="169"/>
      <c r="J215" s="180">
        <f>BK215</f>
        <v>0</v>
      </c>
      <c r="K215" s="166"/>
      <c r="L215" s="171"/>
      <c r="M215" s="172"/>
      <c r="N215" s="173"/>
      <c r="O215" s="173"/>
      <c r="P215" s="174">
        <f>SUM(P216:P217)</f>
        <v>0</v>
      </c>
      <c r="Q215" s="173"/>
      <c r="R215" s="174">
        <f>SUM(R216:R217)</f>
        <v>0</v>
      </c>
      <c r="S215" s="173"/>
      <c r="T215" s="175">
        <f>SUM(T216:T217)</f>
        <v>0</v>
      </c>
      <c r="AR215" s="176" t="s">
        <v>143</v>
      </c>
      <c r="AT215" s="177" t="s">
        <v>75</v>
      </c>
      <c r="AU215" s="177" t="s">
        <v>81</v>
      </c>
      <c r="AY215" s="176" t="s">
        <v>117</v>
      </c>
      <c r="BK215" s="178">
        <f>SUM(BK216:BK217)</f>
        <v>0</v>
      </c>
    </row>
    <row r="216" spans="1:65" s="2" customFormat="1" ht="16.5" customHeight="1">
      <c r="A216" s="33"/>
      <c r="B216" s="34"/>
      <c r="C216" s="181" t="s">
        <v>354</v>
      </c>
      <c r="D216" s="181" t="s">
        <v>119</v>
      </c>
      <c r="E216" s="182" t="s">
        <v>355</v>
      </c>
      <c r="F216" s="183" t="s">
        <v>356</v>
      </c>
      <c r="G216" s="184" t="s">
        <v>344</v>
      </c>
      <c r="H216" s="185">
        <v>1</v>
      </c>
      <c r="I216" s="186"/>
      <c r="J216" s="187">
        <f>ROUND(I216*H216,2)</f>
        <v>0</v>
      </c>
      <c r="K216" s="188"/>
      <c r="L216" s="38"/>
      <c r="M216" s="189" t="s">
        <v>1</v>
      </c>
      <c r="N216" s="190" t="s">
        <v>41</v>
      </c>
      <c r="O216" s="70"/>
      <c r="P216" s="191">
        <f>O216*H216</f>
        <v>0</v>
      </c>
      <c r="Q216" s="191">
        <v>0</v>
      </c>
      <c r="R216" s="191">
        <f>Q216*H216</f>
        <v>0</v>
      </c>
      <c r="S216" s="191">
        <v>0</v>
      </c>
      <c r="T216" s="192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3" t="s">
        <v>345</v>
      </c>
      <c r="AT216" s="193" t="s">
        <v>119</v>
      </c>
      <c r="AU216" s="193" t="s">
        <v>83</v>
      </c>
      <c r="AY216" s="16" t="s">
        <v>117</v>
      </c>
      <c r="BE216" s="194">
        <f>IF(N216="základní",J216,0)</f>
        <v>0</v>
      </c>
      <c r="BF216" s="194">
        <f>IF(N216="snížená",J216,0)</f>
        <v>0</v>
      </c>
      <c r="BG216" s="194">
        <f>IF(N216="zákl. přenesená",J216,0)</f>
        <v>0</v>
      </c>
      <c r="BH216" s="194">
        <f>IF(N216="sníž. přenesená",J216,0)</f>
        <v>0</v>
      </c>
      <c r="BI216" s="194">
        <f>IF(N216="nulová",J216,0)</f>
        <v>0</v>
      </c>
      <c r="BJ216" s="16" t="s">
        <v>81</v>
      </c>
      <c r="BK216" s="194">
        <f>ROUND(I216*H216,2)</f>
        <v>0</v>
      </c>
      <c r="BL216" s="16" t="s">
        <v>345</v>
      </c>
      <c r="BM216" s="193" t="s">
        <v>357</v>
      </c>
    </row>
    <row r="217" spans="1:65" s="2" customFormat="1" ht="16.5" customHeight="1">
      <c r="A217" s="33"/>
      <c r="B217" s="34"/>
      <c r="C217" s="181" t="s">
        <v>358</v>
      </c>
      <c r="D217" s="181" t="s">
        <v>119</v>
      </c>
      <c r="E217" s="182" t="s">
        <v>359</v>
      </c>
      <c r="F217" s="183" t="s">
        <v>360</v>
      </c>
      <c r="G217" s="184" t="s">
        <v>344</v>
      </c>
      <c r="H217" s="185">
        <v>1</v>
      </c>
      <c r="I217" s="186"/>
      <c r="J217" s="187">
        <f>ROUND(I217*H217,2)</f>
        <v>0</v>
      </c>
      <c r="K217" s="188"/>
      <c r="L217" s="38"/>
      <c r="M217" s="228" t="s">
        <v>1</v>
      </c>
      <c r="N217" s="229" t="s">
        <v>41</v>
      </c>
      <c r="O217" s="230"/>
      <c r="P217" s="231">
        <f>O217*H217</f>
        <v>0</v>
      </c>
      <c r="Q217" s="231">
        <v>0</v>
      </c>
      <c r="R217" s="231">
        <f>Q217*H217</f>
        <v>0</v>
      </c>
      <c r="S217" s="231">
        <v>0</v>
      </c>
      <c r="T217" s="232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93" t="s">
        <v>345</v>
      </c>
      <c r="AT217" s="193" t="s">
        <v>119</v>
      </c>
      <c r="AU217" s="193" t="s">
        <v>83</v>
      </c>
      <c r="AY217" s="16" t="s">
        <v>117</v>
      </c>
      <c r="BE217" s="194">
        <f>IF(N217="základní",J217,0)</f>
        <v>0</v>
      </c>
      <c r="BF217" s="194">
        <f>IF(N217="snížená",J217,0)</f>
        <v>0</v>
      </c>
      <c r="BG217" s="194">
        <f>IF(N217="zákl. přenesená",J217,0)</f>
        <v>0</v>
      </c>
      <c r="BH217" s="194">
        <f>IF(N217="sníž. přenesená",J217,0)</f>
        <v>0</v>
      </c>
      <c r="BI217" s="194">
        <f>IF(N217="nulová",J217,0)</f>
        <v>0</v>
      </c>
      <c r="BJ217" s="16" t="s">
        <v>81</v>
      </c>
      <c r="BK217" s="194">
        <f>ROUND(I217*H217,2)</f>
        <v>0</v>
      </c>
      <c r="BL217" s="16" t="s">
        <v>345</v>
      </c>
      <c r="BM217" s="193" t="s">
        <v>361</v>
      </c>
    </row>
    <row r="218" spans="1:65" s="2" customFormat="1" ht="6.95" customHeight="1">
      <c r="A218" s="33"/>
      <c r="B218" s="53"/>
      <c r="C218" s="54"/>
      <c r="D218" s="54"/>
      <c r="E218" s="54"/>
      <c r="F218" s="54"/>
      <c r="G218" s="54"/>
      <c r="H218" s="54"/>
      <c r="I218" s="54"/>
      <c r="J218" s="54"/>
      <c r="K218" s="54"/>
      <c r="L218" s="38"/>
      <c r="M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</row>
  </sheetData>
  <sheetProtection algorithmName="SHA-512" hashValue="7lCaGHC4rQCvkI1GSdw5kiiIpUt2fFIvt8J1YwoQ3pqXEuWJoJheCO2/qul88X4PONipwgZX64QtfnieerFoYA==" saltValue="9iEXErqKmP/VddA5kZ4i0aNzYa4GjOgzl/p4SaDXr8bcaSiY9tndKIogudO4oDSXM0QPfymNuK9j7Lwod88uyA==" spinCount="100000" sheet="1" objects="1" scenarios="1" formatColumns="0" formatRows="0" autoFilter="0"/>
  <autoFilter ref="C123:K217"/>
  <mergeCells count="6">
    <mergeCell ref="E116:H116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124 - Oprava  opěrné zdi ...</vt:lpstr>
      <vt:lpstr>'124 - Oprava  opěrné zdi ...'!Názvy_tisku</vt:lpstr>
      <vt:lpstr>'Rekapitulace stavby'!Názvy_tisku</vt:lpstr>
      <vt:lpstr>'124 - Oprava  opěrné zdi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</dc:creator>
  <cp:lastModifiedBy>Řeháková Jitka</cp:lastModifiedBy>
  <dcterms:created xsi:type="dcterms:W3CDTF">2025-10-20T04:42:40Z</dcterms:created>
  <dcterms:modified xsi:type="dcterms:W3CDTF">2026-02-04T15:28:01Z</dcterms:modified>
</cp:coreProperties>
</file>