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astupitel\Desktop\ROZPOČTY\3878-3879 OPRAVY + ZATEPLENÍ+BALKONY+ZÁBRADLÍ LEGIONÁŘSKÁ CV 25.08.2025\"/>
    </mc:Choice>
  </mc:AlternateContent>
  <xr:revisionPtr revIDLastSave="0" documentId="8_{1A18AF48-86A2-40E2-9CA4-037DECC00F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01 - KZS" sheetId="2" r:id="rId2"/>
    <sheet name="02 - Lešení" sheetId="3" r:id="rId3"/>
    <sheet name="03 - VRN" sheetId="4" r:id="rId4"/>
    <sheet name="04 - Oprava dlažby na bal..." sheetId="5" r:id="rId5"/>
    <sheet name="05 - Výměna balkónového z..." sheetId="6" r:id="rId6"/>
  </sheets>
  <definedNames>
    <definedName name="_xlnm._FilterDatabase" localSheetId="1" hidden="1">'01 - KZS'!$C$124:$K$191</definedName>
    <definedName name="_xlnm._FilterDatabase" localSheetId="2" hidden="1">'02 - Lešení'!$C$118:$K$136</definedName>
    <definedName name="_xlnm._FilterDatabase" localSheetId="3" hidden="1">'03 - VRN'!$C$121:$K$136</definedName>
    <definedName name="_xlnm._FilterDatabase" localSheetId="4" hidden="1">'04 - Oprava dlažby na bal...'!$C$122:$K$150</definedName>
    <definedName name="_xlnm._FilterDatabase" localSheetId="5" hidden="1">'05 - Výměna balkónového z...'!$C$121:$K$136</definedName>
    <definedName name="_xlnm.Print_Titles" localSheetId="1">'01 - KZS'!$124:$124</definedName>
    <definedName name="_xlnm.Print_Titles" localSheetId="2">'02 - Lešení'!$118:$118</definedName>
    <definedName name="_xlnm.Print_Titles" localSheetId="3">'03 - VRN'!$121:$121</definedName>
    <definedName name="_xlnm.Print_Titles" localSheetId="4">'04 - Oprava dlažby na bal...'!$122:$122</definedName>
    <definedName name="_xlnm.Print_Titles" localSheetId="5">'05 - Výměna balkónového z...'!$121:$121</definedName>
    <definedName name="_xlnm.Print_Titles" localSheetId="0">'Rekapitulace stavby'!$92:$92</definedName>
    <definedName name="_xlnm.Print_Area" localSheetId="1">'01 - KZS'!$C$4:$J$76,'01 - KZS'!$C$82:$J$106,'01 - KZS'!$C$112:$J$191</definedName>
    <definedName name="_xlnm.Print_Area" localSheetId="2">'02 - Lešení'!$C$4:$J$76,'02 - Lešení'!$C$82:$J$100,'02 - Lešení'!$C$106:$J$136</definedName>
    <definedName name="_xlnm.Print_Area" localSheetId="3">'03 - VRN'!$C$4:$J$76,'03 - VRN'!$C$82:$J$103,'03 - VRN'!$C$109:$J$136</definedName>
    <definedName name="_xlnm.Print_Area" localSheetId="4">'04 - Oprava dlažby na bal...'!$C$4:$J$76,'04 - Oprava dlažby na bal...'!$C$82:$J$104,'04 - Oprava dlažby na bal...'!$C$110:$J$150</definedName>
    <definedName name="_xlnm.Print_Area" localSheetId="5">'05 - Výměna balkónového z...'!$C$4:$J$76,'05 - Výměna balkónového z...'!$C$82:$J$103,'05 - Výměna balkónového z...'!$C$109:$J$136</definedName>
    <definedName name="_xlnm.Print_Area" localSheetId="0">'Rekapitulace stavby'!$D$4:$AO$76,'Rekapitulace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/>
  <c r="J35" i="6"/>
  <c r="AX99" i="1"/>
  <c r="BI136" i="6"/>
  <c r="BH136" i="6"/>
  <c r="BG136" i="6"/>
  <c r="BE136" i="6"/>
  <c r="T136" i="6"/>
  <c r="T135" i="6"/>
  <c r="R136" i="6"/>
  <c r="R135" i="6"/>
  <c r="P136" i="6"/>
  <c r="P135" i="6"/>
  <c r="BI134" i="6"/>
  <c r="BH134" i="6"/>
  <c r="BG134" i="6"/>
  <c r="BE134" i="6"/>
  <c r="T134" i="6"/>
  <c r="T133" i="6"/>
  <c r="T132" i="6"/>
  <c r="R134" i="6"/>
  <c r="R133" i="6"/>
  <c r="R132" i="6" s="1"/>
  <c r="P134" i="6"/>
  <c r="P133" i="6"/>
  <c r="P132" i="6" s="1"/>
  <c r="BI131" i="6"/>
  <c r="BH131" i="6"/>
  <c r="BG131" i="6"/>
  <c r="BE131" i="6"/>
  <c r="T131" i="6"/>
  <c r="T130" i="6" s="1"/>
  <c r="R131" i="6"/>
  <c r="R130" i="6" s="1"/>
  <c r="P131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F116" i="6"/>
  <c r="E114" i="6"/>
  <c r="F89" i="6"/>
  <c r="E87" i="6"/>
  <c r="J24" i="6"/>
  <c r="E24" i="6"/>
  <c r="J119" i="6"/>
  <c r="J23" i="6"/>
  <c r="J21" i="6"/>
  <c r="E21" i="6"/>
  <c r="J91" i="6" s="1"/>
  <c r="J20" i="6"/>
  <c r="J18" i="6"/>
  <c r="E18" i="6"/>
  <c r="F92" i="6"/>
  <c r="J17" i="6"/>
  <c r="J15" i="6"/>
  <c r="E15" i="6"/>
  <c r="F118" i="6" s="1"/>
  <c r="J14" i="6"/>
  <c r="J12" i="6"/>
  <c r="J116" i="6" s="1"/>
  <c r="E7" i="6"/>
  <c r="E112" i="6" s="1"/>
  <c r="J37" i="5"/>
  <c r="J36" i="5"/>
  <c r="AY98" i="1" s="1"/>
  <c r="J35" i="5"/>
  <c r="AX98" i="1"/>
  <c r="BI150" i="5"/>
  <c r="BH150" i="5"/>
  <c r="BG150" i="5"/>
  <c r="BE150" i="5"/>
  <c r="T150" i="5"/>
  <c r="T149" i="5" s="1"/>
  <c r="T146" i="5" s="1"/>
  <c r="R150" i="5"/>
  <c r="R149" i="5"/>
  <c r="P150" i="5"/>
  <c r="P149" i="5"/>
  <c r="BI148" i="5"/>
  <c r="BH148" i="5"/>
  <c r="BG148" i="5"/>
  <c r="BE148" i="5"/>
  <c r="T148" i="5"/>
  <c r="T147" i="5"/>
  <c r="R148" i="5"/>
  <c r="R147" i="5" s="1"/>
  <c r="R146" i="5" s="1"/>
  <c r="P148" i="5"/>
  <c r="P147" i="5" s="1"/>
  <c r="P146" i="5" s="1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F117" i="5"/>
  <c r="E115" i="5"/>
  <c r="F89" i="5"/>
  <c r="E87" i="5"/>
  <c r="J24" i="5"/>
  <c r="E24" i="5"/>
  <c r="J92" i="5" s="1"/>
  <c r="J23" i="5"/>
  <c r="J21" i="5"/>
  <c r="E21" i="5"/>
  <c r="J119" i="5"/>
  <c r="J20" i="5"/>
  <c r="J18" i="5"/>
  <c r="E18" i="5"/>
  <c r="F92" i="5" s="1"/>
  <c r="J17" i="5"/>
  <c r="J15" i="5"/>
  <c r="E15" i="5"/>
  <c r="F119" i="5"/>
  <c r="J14" i="5"/>
  <c r="J12" i="5"/>
  <c r="J89" i="5" s="1"/>
  <c r="E7" i="5"/>
  <c r="E85" i="5" s="1"/>
  <c r="J37" i="4"/>
  <c r="J36" i="4"/>
  <c r="AY97" i="1"/>
  <c r="J35" i="4"/>
  <c r="AX97" i="1"/>
  <c r="BI136" i="4"/>
  <c r="BH136" i="4"/>
  <c r="BG136" i="4"/>
  <c r="BE136" i="4"/>
  <c r="T136" i="4"/>
  <c r="T135" i="4"/>
  <c r="R136" i="4"/>
  <c r="R135" i="4"/>
  <c r="P136" i="4"/>
  <c r="P135" i="4"/>
  <c r="BI134" i="4"/>
  <c r="BH134" i="4"/>
  <c r="BG134" i="4"/>
  <c r="BE134" i="4"/>
  <c r="T134" i="4"/>
  <c r="T133" i="4"/>
  <c r="R134" i="4"/>
  <c r="R133" i="4" s="1"/>
  <c r="P134" i="4"/>
  <c r="P133" i="4" s="1"/>
  <c r="BI132" i="4"/>
  <c r="BH132" i="4"/>
  <c r="BG132" i="4"/>
  <c r="BE132" i="4"/>
  <c r="T132" i="4"/>
  <c r="T131" i="4" s="1"/>
  <c r="R132" i="4"/>
  <c r="R131" i="4" s="1"/>
  <c r="P132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T124" i="4"/>
  <c r="R125" i="4"/>
  <c r="R124" i="4" s="1"/>
  <c r="P125" i="4"/>
  <c r="P124" i="4" s="1"/>
  <c r="F116" i="4"/>
  <c r="E114" i="4"/>
  <c r="F89" i="4"/>
  <c r="E87" i="4"/>
  <c r="J24" i="4"/>
  <c r="E24" i="4"/>
  <c r="J119" i="4"/>
  <c r="J23" i="4"/>
  <c r="J21" i="4"/>
  <c r="E21" i="4"/>
  <c r="J91" i="4"/>
  <c r="J20" i="4"/>
  <c r="J18" i="4"/>
  <c r="E18" i="4"/>
  <c r="F92" i="4"/>
  <c r="J17" i="4"/>
  <c r="J15" i="4"/>
  <c r="E15" i="4"/>
  <c r="F118" i="4"/>
  <c r="J14" i="4"/>
  <c r="J12" i="4"/>
  <c r="J116" i="4"/>
  <c r="E7" i="4"/>
  <c r="E85" i="4" s="1"/>
  <c r="J37" i="3"/>
  <c r="J36" i="3"/>
  <c r="AY96" i="1"/>
  <c r="J35" i="3"/>
  <c r="AX96" i="1" s="1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F113" i="3"/>
  <c r="E111" i="3"/>
  <c r="F89" i="3"/>
  <c r="E87" i="3"/>
  <c r="J24" i="3"/>
  <c r="E24" i="3"/>
  <c r="J116" i="3" s="1"/>
  <c r="J23" i="3"/>
  <c r="J21" i="3"/>
  <c r="E21" i="3"/>
  <c r="J115" i="3"/>
  <c r="J20" i="3"/>
  <c r="J18" i="3"/>
  <c r="E18" i="3"/>
  <c r="F116" i="3" s="1"/>
  <c r="J17" i="3"/>
  <c r="J15" i="3"/>
  <c r="E15" i="3"/>
  <c r="F91" i="3"/>
  <c r="J14" i="3"/>
  <c r="J12" i="3"/>
  <c r="J89" i="3" s="1"/>
  <c r="E7" i="3"/>
  <c r="E109" i="3"/>
  <c r="J37" i="2"/>
  <c r="J36" i="2"/>
  <c r="AY95" i="1"/>
  <c r="J35" i="2"/>
  <c r="AX95" i="1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T168" i="2"/>
  <c r="R169" i="2"/>
  <c r="R168" i="2" s="1"/>
  <c r="P169" i="2"/>
  <c r="P168" i="2"/>
  <c r="BI166" i="2"/>
  <c r="BH166" i="2"/>
  <c r="BG166" i="2"/>
  <c r="BE166" i="2"/>
  <c r="T166" i="2"/>
  <c r="T165" i="2" s="1"/>
  <c r="R166" i="2"/>
  <c r="R165" i="2"/>
  <c r="P166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F119" i="2"/>
  <c r="E117" i="2"/>
  <c r="F89" i="2"/>
  <c r="E87" i="2"/>
  <c r="J24" i="2"/>
  <c r="E24" i="2"/>
  <c r="J92" i="2" s="1"/>
  <c r="J23" i="2"/>
  <c r="J21" i="2"/>
  <c r="E21" i="2"/>
  <c r="J121" i="2"/>
  <c r="J20" i="2"/>
  <c r="J18" i="2"/>
  <c r="E18" i="2"/>
  <c r="F122" i="2" s="1"/>
  <c r="J17" i="2"/>
  <c r="J15" i="2"/>
  <c r="E15" i="2"/>
  <c r="F91" i="2"/>
  <c r="J14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BK178" i="2"/>
  <c r="J137" i="2"/>
  <c r="BK169" i="2"/>
  <c r="J128" i="2"/>
  <c r="BK175" i="2"/>
  <c r="J140" i="2"/>
  <c r="BK189" i="2"/>
  <c r="J162" i="2"/>
  <c r="BK135" i="2"/>
  <c r="J171" i="2"/>
  <c r="BK188" i="2"/>
  <c r="J169" i="2"/>
  <c r="J141" i="2"/>
  <c r="J179" i="2"/>
  <c r="BK151" i="2"/>
  <c r="J133" i="2"/>
  <c r="J126" i="3"/>
  <c r="J133" i="3"/>
  <c r="BK135" i="3"/>
  <c r="J122" i="3"/>
  <c r="J125" i="4"/>
  <c r="J129" i="4"/>
  <c r="BK131" i="5"/>
  <c r="BK133" i="5"/>
  <c r="J127" i="5"/>
  <c r="J138" i="5"/>
  <c r="J126" i="5"/>
  <c r="BK131" i="6"/>
  <c r="J131" i="6"/>
  <c r="BK171" i="2"/>
  <c r="J130" i="2"/>
  <c r="BK173" i="2"/>
  <c r="BK150" i="2"/>
  <c r="J185" i="2"/>
  <c r="BK152" i="2"/>
  <c r="J188" i="2"/>
  <c r="BK174" i="2"/>
  <c r="BK137" i="2"/>
  <c r="J186" i="2"/>
  <c r="BK143" i="2"/>
  <c r="J174" i="2"/>
  <c r="BK148" i="2"/>
  <c r="J178" i="2"/>
  <c r="J152" i="2"/>
  <c r="BK140" i="2"/>
  <c r="J124" i="3"/>
  <c r="J135" i="3"/>
  <c r="BK124" i="3"/>
  <c r="J129" i="3"/>
  <c r="BK130" i="4"/>
  <c r="BK125" i="4"/>
  <c r="J135" i="5"/>
  <c r="J129" i="5"/>
  <c r="J148" i="5"/>
  <c r="J144" i="5"/>
  <c r="J139" i="5"/>
  <c r="J136" i="6"/>
  <c r="J187" i="2"/>
  <c r="BK139" i="2"/>
  <c r="J163" i="2"/>
  <c r="BK138" i="2"/>
  <c r="BK187" i="2"/>
  <c r="J166" i="2"/>
  <c r="J151" i="2"/>
  <c r="BK131" i="2"/>
  <c r="J164" i="2"/>
  <c r="J150" i="2"/>
  <c r="AS94" i="1"/>
  <c r="BK154" i="2"/>
  <c r="BK180" i="2"/>
  <c r="J148" i="2"/>
  <c r="J136" i="2"/>
  <c r="BK136" i="3"/>
  <c r="J130" i="3"/>
  <c r="BK127" i="3"/>
  <c r="BK122" i="3"/>
  <c r="J127" i="4"/>
  <c r="BK132" i="4"/>
  <c r="BK138" i="5"/>
  <c r="J150" i="5"/>
  <c r="BK144" i="5"/>
  <c r="BK126" i="5"/>
  <c r="BK136" i="5"/>
  <c r="BK136" i="6"/>
  <c r="J126" i="6"/>
  <c r="BK149" i="2"/>
  <c r="J180" i="2"/>
  <c r="J154" i="2"/>
  <c r="BK132" i="2"/>
  <c r="BK181" i="2"/>
  <c r="J158" i="2"/>
  <c r="BK136" i="2"/>
  <c r="BK179" i="2"/>
  <c r="J161" i="2"/>
  <c r="BK128" i="2"/>
  <c r="BK153" i="2"/>
  <c r="BK133" i="2"/>
  <c r="J173" i="2"/>
  <c r="J143" i="2"/>
  <c r="BK163" i="2"/>
  <c r="J147" i="2"/>
  <c r="J135" i="2"/>
  <c r="BK133" i="3"/>
  <c r="BK125" i="3"/>
  <c r="BK131" i="3"/>
  <c r="J136" i="4"/>
  <c r="BK127" i="4"/>
  <c r="J128" i="4"/>
  <c r="J141" i="5"/>
  <c r="BK142" i="5"/>
  <c r="BK150" i="5"/>
  <c r="BK140" i="5"/>
  <c r="J131" i="5"/>
  <c r="BK134" i="6"/>
  <c r="BK128" i="6"/>
  <c r="J181" i="2"/>
  <c r="BK142" i="2"/>
  <c r="BK177" i="2"/>
  <c r="BK147" i="2"/>
  <c r="J189" i="2"/>
  <c r="J176" i="2"/>
  <c r="J144" i="2"/>
  <c r="BK183" i="2"/>
  <c r="BK172" i="2"/>
  <c r="BK146" i="2"/>
  <c r="J190" i="2"/>
  <c r="J145" i="2"/>
  <c r="J177" i="2"/>
  <c r="J157" i="2"/>
  <c r="J129" i="2"/>
  <c r="BK160" i="2"/>
  <c r="BK141" i="2"/>
  <c r="J132" i="3"/>
  <c r="BK128" i="3"/>
  <c r="BK126" i="3"/>
  <c r="J123" i="3"/>
  <c r="J130" i="4"/>
  <c r="BK134" i="4"/>
  <c r="J145" i="5"/>
  <c r="J134" i="5"/>
  <c r="BK129" i="5"/>
  <c r="BK127" i="5"/>
  <c r="BK145" i="5"/>
  <c r="BK141" i="5"/>
  <c r="J140" i="5"/>
  <c r="BK135" i="5"/>
  <c r="J133" i="5"/>
  <c r="BK148" i="5"/>
  <c r="BK132" i="5"/>
  <c r="J134" i="6"/>
  <c r="J128" i="6"/>
  <c r="BK125" i="6"/>
  <c r="BK186" i="2"/>
  <c r="J191" i="2"/>
  <c r="J160" i="2"/>
  <c r="BK129" i="2"/>
  <c r="J184" i="2"/>
  <c r="BK162" i="2"/>
  <c r="BK145" i="2"/>
  <c r="BK191" i="2"/>
  <c r="J175" i="2"/>
  <c r="J153" i="2"/>
  <c r="BK130" i="2"/>
  <c r="J156" i="2"/>
  <c r="J142" i="2"/>
  <c r="J172" i="2"/>
  <c r="BK144" i="2"/>
  <c r="BK184" i="2"/>
  <c r="BK158" i="2"/>
  <c r="J146" i="2"/>
  <c r="J134" i="2"/>
  <c r="J131" i="3"/>
  <c r="J125" i="3"/>
  <c r="BK132" i="3"/>
  <c r="J128" i="3"/>
  <c r="BK129" i="4"/>
  <c r="BK136" i="4"/>
  <c r="J134" i="4"/>
  <c r="J132" i="5"/>
  <c r="BK128" i="5"/>
  <c r="J136" i="5"/>
  <c r="J142" i="5"/>
  <c r="J129" i="6"/>
  <c r="BK126" i="6"/>
  <c r="J125" i="6"/>
  <c r="BK166" i="2"/>
  <c r="J183" i="2"/>
  <c r="J139" i="2"/>
  <c r="BK190" i="2"/>
  <c r="BK161" i="2"/>
  <c r="BK134" i="2"/>
  <c r="BK176" i="2"/>
  <c r="BK157" i="2"/>
  <c r="J131" i="2"/>
  <c r="J149" i="2"/>
  <c r="BK185" i="2"/>
  <c r="BK164" i="2"/>
  <c r="J132" i="2"/>
  <c r="BK156" i="2"/>
  <c r="J138" i="2"/>
  <c r="J127" i="3"/>
  <c r="BK130" i="3"/>
  <c r="BK129" i="3"/>
  <c r="J136" i="3"/>
  <c r="BK123" i="3"/>
  <c r="BK128" i="4"/>
  <c r="J132" i="4"/>
  <c r="BK134" i="5"/>
  <c r="BK139" i="5"/>
  <c r="J137" i="5"/>
  <c r="BK137" i="5"/>
  <c r="J128" i="5"/>
  <c r="J127" i="6"/>
  <c r="BK127" i="6"/>
  <c r="BK129" i="6"/>
  <c r="R155" i="2" l="1"/>
  <c r="T170" i="2"/>
  <c r="BK134" i="3"/>
  <c r="J134" i="3" s="1"/>
  <c r="J99" i="3" s="1"/>
  <c r="R125" i="5"/>
  <c r="R143" i="5"/>
  <c r="T127" i="2"/>
  <c r="T159" i="2"/>
  <c r="R182" i="2"/>
  <c r="P134" i="3"/>
  <c r="P125" i="5"/>
  <c r="T130" i="5"/>
  <c r="P127" i="2"/>
  <c r="BK159" i="2"/>
  <c r="J159" i="2" s="1"/>
  <c r="J100" i="2" s="1"/>
  <c r="BK182" i="2"/>
  <c r="J182" i="2"/>
  <c r="J105" i="2" s="1"/>
  <c r="R121" i="3"/>
  <c r="R120" i="3"/>
  <c r="P126" i="4"/>
  <c r="P123" i="4" s="1"/>
  <c r="P122" i="4" s="1"/>
  <c r="AU97" i="1" s="1"/>
  <c r="P130" i="5"/>
  <c r="T143" i="5"/>
  <c r="T124" i="6"/>
  <c r="T123" i="6"/>
  <c r="T122" i="6"/>
  <c r="R127" i="2"/>
  <c r="P159" i="2"/>
  <c r="P182" i="2"/>
  <c r="R134" i="3"/>
  <c r="R126" i="4"/>
  <c r="R123" i="4"/>
  <c r="R122" i="4"/>
  <c r="R124" i="6"/>
  <c r="R123" i="6" s="1"/>
  <c r="R122" i="6" s="1"/>
  <c r="P155" i="2"/>
  <c r="BK170" i="2"/>
  <c r="J170" i="2" s="1"/>
  <c r="J104" i="2" s="1"/>
  <c r="T182" i="2"/>
  <c r="T167" i="2" s="1"/>
  <c r="BK121" i="3"/>
  <c r="J121" i="3" s="1"/>
  <c r="J98" i="3" s="1"/>
  <c r="T134" i="3"/>
  <c r="T126" i="4"/>
  <c r="T123" i="4" s="1"/>
  <c r="T122" i="4" s="1"/>
  <c r="T125" i="5"/>
  <c r="T124" i="5"/>
  <c r="T123" i="5" s="1"/>
  <c r="BK143" i="5"/>
  <c r="J143" i="5" s="1"/>
  <c r="J100" i="5" s="1"/>
  <c r="P124" i="6"/>
  <c r="P123" i="6"/>
  <c r="P122" i="6"/>
  <c r="AU99" i="1"/>
  <c r="BK127" i="2"/>
  <c r="J127" i="2" s="1"/>
  <c r="J98" i="2" s="1"/>
  <c r="T155" i="2"/>
  <c r="P170" i="2"/>
  <c r="P167" i="2"/>
  <c r="T121" i="3"/>
  <c r="T120" i="3"/>
  <c r="T119" i="3" s="1"/>
  <c r="BK126" i="4"/>
  <c r="J126" i="4" s="1"/>
  <c r="J99" i="4" s="1"/>
  <c r="BK130" i="5"/>
  <c r="J130" i="5"/>
  <c r="J99" i="5"/>
  <c r="P143" i="5"/>
  <c r="BK124" i="6"/>
  <c r="J124" i="6" s="1"/>
  <c r="J98" i="6" s="1"/>
  <c r="BK155" i="2"/>
  <c r="R159" i="2"/>
  <c r="R170" i="2"/>
  <c r="R167" i="2" s="1"/>
  <c r="P121" i="3"/>
  <c r="P120" i="3" s="1"/>
  <c r="P119" i="3" s="1"/>
  <c r="AU96" i="1" s="1"/>
  <c r="BK125" i="5"/>
  <c r="J125" i="5" s="1"/>
  <c r="J98" i="5" s="1"/>
  <c r="R130" i="5"/>
  <c r="BK165" i="2"/>
  <c r="J165" i="2" s="1"/>
  <c r="J101" i="2" s="1"/>
  <c r="BK133" i="4"/>
  <c r="J133" i="4" s="1"/>
  <c r="J101" i="4" s="1"/>
  <c r="BK131" i="4"/>
  <c r="J131" i="4" s="1"/>
  <c r="J100" i="4" s="1"/>
  <c r="BK135" i="4"/>
  <c r="J135" i="4" s="1"/>
  <c r="J102" i="4" s="1"/>
  <c r="BK168" i="2"/>
  <c r="J168" i="2"/>
  <c r="J103" i="2"/>
  <c r="BK133" i="6"/>
  <c r="BK149" i="5"/>
  <c r="J149" i="5" s="1"/>
  <c r="J103" i="5" s="1"/>
  <c r="BK147" i="5"/>
  <c r="J147" i="5" s="1"/>
  <c r="J102" i="5" s="1"/>
  <c r="BK124" i="4"/>
  <c r="J124" i="4" s="1"/>
  <c r="J98" i="4" s="1"/>
  <c r="BK130" i="6"/>
  <c r="J130" i="6"/>
  <c r="J99" i="6" s="1"/>
  <c r="BK135" i="6"/>
  <c r="J135" i="6"/>
  <c r="J102" i="6"/>
  <c r="E85" i="6"/>
  <c r="J92" i="6"/>
  <c r="BF127" i="6"/>
  <c r="BF128" i="6"/>
  <c r="J89" i="6"/>
  <c r="F91" i="6"/>
  <c r="F119" i="6"/>
  <c r="BF134" i="6"/>
  <c r="BF126" i="6"/>
  <c r="BF131" i="6"/>
  <c r="J118" i="6"/>
  <c r="BF125" i="6"/>
  <c r="BF129" i="6"/>
  <c r="BF136" i="6"/>
  <c r="J91" i="5"/>
  <c r="J117" i="5"/>
  <c r="BF132" i="5"/>
  <c r="BF133" i="5"/>
  <c r="BF134" i="5"/>
  <c r="BF144" i="5"/>
  <c r="BF150" i="5"/>
  <c r="E113" i="5"/>
  <c r="J120" i="5"/>
  <c r="BF126" i="5"/>
  <c r="BF127" i="5"/>
  <c r="BF128" i="5"/>
  <c r="BF131" i="5"/>
  <c r="F120" i="5"/>
  <c r="BF145" i="5"/>
  <c r="F91" i="5"/>
  <c r="BF135" i="5"/>
  <c r="BF136" i="5"/>
  <c r="BF137" i="5"/>
  <c r="BF138" i="5"/>
  <c r="BF139" i="5"/>
  <c r="BF141" i="5"/>
  <c r="BF140" i="5"/>
  <c r="BF148" i="5"/>
  <c r="BF129" i="5"/>
  <c r="BF142" i="5"/>
  <c r="J89" i="4"/>
  <c r="F119" i="4"/>
  <c r="BF128" i="4"/>
  <c r="BF129" i="4"/>
  <c r="J118" i="4"/>
  <c r="E112" i="4"/>
  <c r="J92" i="4"/>
  <c r="BF125" i="4"/>
  <c r="BF127" i="4"/>
  <c r="BF130" i="4"/>
  <c r="BF134" i="4"/>
  <c r="BF136" i="4"/>
  <c r="F91" i="4"/>
  <c r="BF132" i="4"/>
  <c r="E85" i="3"/>
  <c r="J92" i="3"/>
  <c r="BF125" i="3"/>
  <c r="J91" i="3"/>
  <c r="F115" i="3"/>
  <c r="BF124" i="3"/>
  <c r="BF129" i="3"/>
  <c r="BF136" i="3"/>
  <c r="BF130" i="3"/>
  <c r="BF131" i="3"/>
  <c r="BF135" i="3"/>
  <c r="J113" i="3"/>
  <c r="BF123" i="3"/>
  <c r="BF132" i="3"/>
  <c r="F92" i="3"/>
  <c r="BF122" i="3"/>
  <c r="BF126" i="3"/>
  <c r="BF127" i="3"/>
  <c r="BF133" i="3"/>
  <c r="BF128" i="3"/>
  <c r="J89" i="2"/>
  <c r="F121" i="2"/>
  <c r="J122" i="2"/>
  <c r="BF130" i="2"/>
  <c r="BF162" i="2"/>
  <c r="BF164" i="2"/>
  <c r="BF171" i="2"/>
  <c r="BF179" i="2"/>
  <c r="BF183" i="2"/>
  <c r="BF134" i="2"/>
  <c r="BF135" i="2"/>
  <c r="BF136" i="2"/>
  <c r="BF139" i="2"/>
  <c r="BF146" i="2"/>
  <c r="BF152" i="2"/>
  <c r="BF161" i="2"/>
  <c r="F92" i="2"/>
  <c r="BF129" i="2"/>
  <c r="BF151" i="2"/>
  <c r="BF158" i="2"/>
  <c r="BF166" i="2"/>
  <c r="BF175" i="2"/>
  <c r="BF138" i="2"/>
  <c r="BF144" i="2"/>
  <c r="BF148" i="2"/>
  <c r="BF176" i="2"/>
  <c r="BF177" i="2"/>
  <c r="BF180" i="2"/>
  <c r="BF181" i="2"/>
  <c r="BF185" i="2"/>
  <c r="BF186" i="2"/>
  <c r="BF187" i="2"/>
  <c r="E85" i="2"/>
  <c r="BF128" i="2"/>
  <c r="BF131" i="2"/>
  <c r="BF132" i="2"/>
  <c r="BF147" i="2"/>
  <c r="BF149" i="2"/>
  <c r="BF153" i="2"/>
  <c r="BF156" i="2"/>
  <c r="BF163" i="2"/>
  <c r="BF169" i="2"/>
  <c r="BF172" i="2"/>
  <c r="BF173" i="2"/>
  <c r="BF133" i="2"/>
  <c r="BF137" i="2"/>
  <c r="BF140" i="2"/>
  <c r="BF141" i="2"/>
  <c r="BF142" i="2"/>
  <c r="BF145" i="2"/>
  <c r="BF157" i="2"/>
  <c r="BF174" i="2"/>
  <c r="BF178" i="2"/>
  <c r="BF188" i="2"/>
  <c r="BF189" i="2"/>
  <c r="BF191" i="2"/>
  <c r="J91" i="2"/>
  <c r="BF143" i="2"/>
  <c r="BF150" i="2"/>
  <c r="BF154" i="2"/>
  <c r="BF160" i="2"/>
  <c r="BF184" i="2"/>
  <c r="BF190" i="2"/>
  <c r="J33" i="3"/>
  <c r="AV96" i="1" s="1"/>
  <c r="F36" i="3"/>
  <c r="BC96" i="1" s="1"/>
  <c r="F37" i="3"/>
  <c r="BD96" i="1" s="1"/>
  <c r="F33" i="4"/>
  <c r="AZ97" i="1" s="1"/>
  <c r="J33" i="5"/>
  <c r="AV98" i="1" s="1"/>
  <c r="F37" i="6"/>
  <c r="BD99" i="1" s="1"/>
  <c r="F37" i="2"/>
  <c r="BD95" i="1" s="1"/>
  <c r="F33" i="3"/>
  <c r="AZ96" i="1" s="1"/>
  <c r="F35" i="4"/>
  <c r="BB97" i="1" s="1"/>
  <c r="F37" i="5"/>
  <c r="BD98" i="1" s="1"/>
  <c r="F36" i="6"/>
  <c r="BC99" i="1" s="1"/>
  <c r="F35" i="2"/>
  <c r="BB95" i="1" s="1"/>
  <c r="F35" i="3"/>
  <c r="BB96" i="1"/>
  <c r="F36" i="5"/>
  <c r="BC98" i="1" s="1"/>
  <c r="F35" i="6"/>
  <c r="BB99" i="1" s="1"/>
  <c r="F36" i="2"/>
  <c r="BC95" i="1" s="1"/>
  <c r="J33" i="4"/>
  <c r="AV97" i="1" s="1"/>
  <c r="J33" i="6"/>
  <c r="AV99" i="1" s="1"/>
  <c r="F33" i="6"/>
  <c r="AZ99" i="1" s="1"/>
  <c r="F33" i="2"/>
  <c r="AZ95" i="1" s="1"/>
  <c r="F36" i="4"/>
  <c r="BC97" i="1"/>
  <c r="F35" i="5"/>
  <c r="BB98" i="1" s="1"/>
  <c r="J33" i="2"/>
  <c r="AV95" i="1" s="1"/>
  <c r="F37" i="4"/>
  <c r="BD97" i="1" s="1"/>
  <c r="F33" i="5"/>
  <c r="AZ98" i="1" s="1"/>
  <c r="BK124" i="5" l="1"/>
  <c r="J124" i="5" s="1"/>
  <c r="J97" i="5" s="1"/>
  <c r="BK120" i="3"/>
  <c r="J120" i="3" s="1"/>
  <c r="J97" i="3" s="1"/>
  <c r="BK126" i="2"/>
  <c r="J126" i="2" s="1"/>
  <c r="J97" i="2" s="1"/>
  <c r="BK167" i="2"/>
  <c r="J167" i="2" s="1"/>
  <c r="J102" i="2" s="1"/>
  <c r="J155" i="2"/>
  <c r="J99" i="2" s="1"/>
  <c r="BK132" i="6"/>
  <c r="J132" i="6" s="1"/>
  <c r="J100" i="6" s="1"/>
  <c r="P126" i="2"/>
  <c r="P125" i="2" s="1"/>
  <c r="AU95" i="1" s="1"/>
  <c r="R124" i="5"/>
  <c r="R123" i="5" s="1"/>
  <c r="P124" i="5"/>
  <c r="P123" i="5"/>
  <c r="AU98" i="1"/>
  <c r="R119" i="3"/>
  <c r="T126" i="2"/>
  <c r="T125" i="2"/>
  <c r="R126" i="2"/>
  <c r="R125" i="2" s="1"/>
  <c r="BK146" i="5"/>
  <c r="J146" i="5" s="1"/>
  <c r="J101" i="5" s="1"/>
  <c r="J133" i="6"/>
  <c r="J101" i="6" s="1"/>
  <c r="BK123" i="4"/>
  <c r="J123" i="4" s="1"/>
  <c r="J97" i="4" s="1"/>
  <c r="BK123" i="6"/>
  <c r="J123" i="6"/>
  <c r="J97" i="6"/>
  <c r="BK119" i="3"/>
  <c r="J119" i="3" s="1"/>
  <c r="J96" i="3" s="1"/>
  <c r="BK125" i="2"/>
  <c r="J125" i="2" s="1"/>
  <c r="J96" i="2" s="1"/>
  <c r="F34" i="2"/>
  <c r="BA95" i="1" s="1"/>
  <c r="BC94" i="1"/>
  <c r="W32" i="1" s="1"/>
  <c r="J34" i="3"/>
  <c r="AW96" i="1" s="1"/>
  <c r="AT96" i="1" s="1"/>
  <c r="J34" i="4"/>
  <c r="AW97" i="1" s="1"/>
  <c r="AT97" i="1" s="1"/>
  <c r="J34" i="6"/>
  <c r="AW99" i="1" s="1"/>
  <c r="AT99" i="1" s="1"/>
  <c r="BD94" i="1"/>
  <c r="W33" i="1" s="1"/>
  <c r="F34" i="3"/>
  <c r="BA96" i="1" s="1"/>
  <c r="F34" i="5"/>
  <c r="BA98" i="1" s="1"/>
  <c r="BB94" i="1"/>
  <c r="W31" i="1" s="1"/>
  <c r="F34" i="4"/>
  <c r="BA97" i="1" s="1"/>
  <c r="J34" i="5"/>
  <c r="AW98" i="1" s="1"/>
  <c r="AT98" i="1" s="1"/>
  <c r="J34" i="2"/>
  <c r="AW95" i="1" s="1"/>
  <c r="AT95" i="1" s="1"/>
  <c r="F34" i="6"/>
  <c r="BA99" i="1"/>
  <c r="AZ94" i="1"/>
  <c r="W29" i="1" s="1"/>
  <c r="BK123" i="5" l="1"/>
  <c r="J123" i="5" s="1"/>
  <c r="J96" i="5" s="1"/>
  <c r="BK122" i="4"/>
  <c r="J122" i="4" s="1"/>
  <c r="J96" i="4" s="1"/>
  <c r="BK122" i="6"/>
  <c r="J122" i="6"/>
  <c r="J30" i="6" s="1"/>
  <c r="AG99" i="1" s="1"/>
  <c r="AU94" i="1"/>
  <c r="J30" i="2"/>
  <c r="AG95" i="1" s="1"/>
  <c r="AV94" i="1"/>
  <c r="AK29" i="1" s="1"/>
  <c r="AX94" i="1"/>
  <c r="AY94" i="1"/>
  <c r="J30" i="5"/>
  <c r="AG98" i="1"/>
  <c r="AN98" i="1" s="1"/>
  <c r="J30" i="3"/>
  <c r="AG96" i="1"/>
  <c r="AN96" i="1" s="1"/>
  <c r="BA94" i="1"/>
  <c r="W30" i="1" s="1"/>
  <c r="J39" i="6" l="1"/>
  <c r="J96" i="6"/>
  <c r="J39" i="5"/>
  <c r="J39" i="3"/>
  <c r="J39" i="2"/>
  <c r="AN95" i="1"/>
  <c r="AN99" i="1"/>
  <c r="J30" i="4"/>
  <c r="AG97" i="1" s="1"/>
  <c r="AG94" i="1" s="1"/>
  <c r="AK26" i="1" s="1"/>
  <c r="AW94" i="1"/>
  <c r="AK30" i="1" s="1"/>
  <c r="AK35" i="1" l="1"/>
  <c r="J39" i="4"/>
  <c r="AN97" i="1"/>
  <c r="AT94" i="1"/>
  <c r="AN94" i="1" s="1"/>
</calcChain>
</file>

<file path=xl/sharedStrings.xml><?xml version="1.0" encoding="utf-8"?>
<sst xmlns="http://schemas.openxmlformats.org/spreadsheetml/2006/main" count="2318" uniqueCount="560">
  <si>
    <t>Export Komplet</t>
  </si>
  <si>
    <t/>
  </si>
  <si>
    <t>2.0</t>
  </si>
  <si>
    <t>False</t>
  </si>
  <si>
    <t>{67874c75-7972-4866-baa3-2b8ce8ec38cf}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</si>
  <si>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</si>
  <si>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</si>
  <si>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</si>
  <si>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</si>
  <si>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</si>
  <si>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</si>
  <si>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</si>
  <si>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</si>
  <si>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</si>
  <si>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</si>
  <si>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</si>
  <si>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</si>
  <si>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</si>
  <si>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</si>
  <si>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</si>
  <si>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</si>
  <si>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</si>
  <si>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</si>
  <si>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</si>
  <si>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</si>
  <si>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</si>
  <si>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</si>
  <si>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</si>
  <si>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</si>
  <si>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</si>
  <si>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</si>
  <si>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</si>
  <si>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</si>
  <si>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</si>
  <si>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</si>
  <si>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</si>
  <si>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</si>
  <si>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</si>
  <si>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</si>
  <si>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</si>
  <si>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</si>
  <si>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</si>
  <si>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</si>
  <si>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</si>
  <si>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</si>
  <si>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</si>
  <si>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</si>
  <si>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</si>
  <si>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</si>
  <si>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</si>
  <si>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</si>
  <si>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</si>
  <si>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</si>
  <si>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</si>
  <si>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</si>
  <si>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</si>
  <si>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</si>
  <si>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</si>
  <si>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</si>
  <si>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</si>
  <si>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</si>
  <si>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</si>
  <si>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</si>
  <si>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</si>
  <si>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</si>
  <si>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</si>
  <si>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</si>
  <si>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</si>
  <si>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</si>
  <si>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</si>
  <si>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</si>
  <si>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</si>
  <si>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</si>
  <si>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KZS</t>
  </si>
  <si>
    <t>STA</t>
  </si>
  <si>
    <t>1</t>
  </si>
  <si>
    <t>{fc9153f9-e2c4-4703-b635-cb54f02287de}</t>
  </si>
  <si>
    <t>02</t>
  </si>
  <si>
    <t>Lešení</t>
  </si>
  <si>
    <t>{525b93ee-c2fa-4b99-843d-281d0f52ea7d}</t>
  </si>
  <si>
    <t>03</t>
  </si>
  <si>
    <t>VRN</t>
  </si>
  <si>
    <t>{50f55bc7-2ed6-49ba-9155-0b39e3347591}</t>
  </si>
  <si>
    <t>04</t>
  </si>
  <si>
    <t>Oprava dlažby na balkónech</t>
  </si>
  <si>
    <t>{c7890f6d-0880-469e-812e-1a59be559717}</t>
  </si>
  <si>
    <t>05</t>
  </si>
  <si>
    <t>Výměna balkónového zábradlí</t>
  </si>
  <si>
    <t>{2cf5cfbe-5fb2-44d6-8d44-bdc43f8eef46}</t>
  </si>
  <si>
    <t>KRYCÍ LIST SOUPISU PRACÍ</t>
  </si>
  <si>
    <t>Objekt:</t>
  </si>
  <si>
    <t>01 - KZS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</si>
  <si>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</si>
  <si>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</si>
  <si>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</si>
  <si>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</si>
  <si>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</si>
  <si>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</si>
  <si>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</si>
  <si>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</si>
  <si>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</si>
  <si>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</si>
  <si>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</si>
  <si>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</si>
  <si>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764 - Konstrukce klempířské</t>
  </si>
  <si>
    <t xml:space="preserve">    767 - Konstrukce zámečnické</t>
  </si>
  <si>
    <t>SOUPIS PRACÍ</t>
  </si>
  <si>
    <t>PČ</t>
  </si>
  <si>
    <t>MJ</t>
  </si>
  <si>
    <t>Množství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</si>
  <si>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</si>
  <si>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</si>
  <si>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</si>
  <si>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</si>
  <si>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</si>
  <si>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</si>
  <si>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</si>
  <si>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</si>
  <si>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</si>
  <si>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</si>
  <si>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</si>
  <si>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</si>
  <si>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</si>
  <si>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</si>
  <si>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622131100</t>
  </si>
  <si>
    <t>Vápenný postřik vnějších stěn nanášený celoplošně ručně</t>
  </si>
  <si>
    <t>m2</t>
  </si>
  <si>
    <t>4</t>
  </si>
  <si>
    <t>2</t>
  </si>
  <si>
    <t>-91534928</t>
  </si>
  <si>
    <t>622142001</t>
  </si>
  <si>
    <t>Sklovláknité pletivo vnějších stěn vtlačené do tmelu - římsa, podhledy</t>
  </si>
  <si>
    <t>328259779</t>
  </si>
  <si>
    <t>3</t>
  </si>
  <si>
    <t>622151001</t>
  </si>
  <si>
    <t>Penetrační akrylátový nátěr vnějších pastovitých tenkovrstvých omítek stěn</t>
  </si>
  <si>
    <t>-958132006</t>
  </si>
  <si>
    <t>622151021</t>
  </si>
  <si>
    <t>Penetrační akrylátový nátěr vnějších mozaikových tenkovrstvých omítek stěn</t>
  </si>
  <si>
    <t>175827722</t>
  </si>
  <si>
    <t>5</t>
  </si>
  <si>
    <t>622211011</t>
  </si>
  <si>
    <t>Montáž kontaktního zateplení vnějších stěn lepením a mechanickým kotvením polystyrénových desek do betonu a zdiva tl 120</t>
  </si>
  <si>
    <t>1815753315</t>
  </si>
  <si>
    <t>M</t>
  </si>
  <si>
    <t>28376458</t>
  </si>
  <si>
    <t>deska XPS hrana polodrážková a hladký povrch 500kPA λ=0,035 tl 120mm</t>
  </si>
  <si>
    <t>8</t>
  </si>
  <si>
    <t>-1226620294</t>
  </si>
  <si>
    <t>7</t>
  </si>
  <si>
    <t>622131121</t>
  </si>
  <si>
    <t>Penetrační nátěr vnějších stěn nanášený ručně</t>
  </si>
  <si>
    <t>1892017701</t>
  </si>
  <si>
    <t>622211021</t>
  </si>
  <si>
    <t>Montáž kontaktního zateplení vnějších stěn lepením a mechanickým kotvením polystyrénových desek do betonu a zdiva tl přes 80 do 120 mm</t>
  </si>
  <si>
    <t>-1155947760</t>
  </si>
  <si>
    <t>9</t>
  </si>
  <si>
    <t>28376040</t>
  </si>
  <si>
    <t>deska EPS grafitová fasádní λ=0,032 tl 120mm</t>
  </si>
  <si>
    <t>-2063790822</t>
  </si>
  <si>
    <t>10</t>
  </si>
  <si>
    <t>622212051</t>
  </si>
  <si>
    <t>Montáž kontaktního zateplení vnějšího ostění, nadpraží nebo parapetu hl. špalety do 400 mm lepením desek z polystyrenu tl do 40 mm</t>
  </si>
  <si>
    <t>m</t>
  </si>
  <si>
    <t>1622874940</t>
  </si>
  <si>
    <t>11</t>
  </si>
  <si>
    <t>28376030</t>
  </si>
  <si>
    <t>deska EPS grafitová fasádní λ=0,032 tl 20mm</t>
  </si>
  <si>
    <t>1505652780</t>
  </si>
  <si>
    <t>622251101</t>
  </si>
  <si>
    <t>Příplatek k cenám kontaktního zateplení vnějších stěn za zápustnou montáž a použití tepelněizolačních zátek z polystyrenu</t>
  </si>
  <si>
    <t>1165758193</t>
  </si>
  <si>
    <t>13</t>
  </si>
  <si>
    <t>622252001</t>
  </si>
  <si>
    <t>Montáž profilů kontaktního zateplení připevněných mechanicky</t>
  </si>
  <si>
    <t>1134013510</t>
  </si>
  <si>
    <t>14</t>
  </si>
  <si>
    <t>59051649</t>
  </si>
  <si>
    <t>profil zakládací Al tl 0,7mm pro ETICS pro izolant tl 120mm</t>
  </si>
  <si>
    <t>648809161</t>
  </si>
  <si>
    <t>15</t>
  </si>
  <si>
    <t>622252002</t>
  </si>
  <si>
    <t>Montáž profilů kontaktního zateplení lepených</t>
  </si>
  <si>
    <t>683261262</t>
  </si>
  <si>
    <t>16</t>
  </si>
  <si>
    <t>63127416</t>
  </si>
  <si>
    <t>profil rohový PVC s výztužnou tkaninou š 100/100mm</t>
  </si>
  <si>
    <t>-1021065641</t>
  </si>
  <si>
    <t>17</t>
  </si>
  <si>
    <t>WBR.WPUKON14</t>
  </si>
  <si>
    <t>okenní začišťovací lišta 1,4m</t>
  </si>
  <si>
    <t>1177903052</t>
  </si>
  <si>
    <t>18</t>
  </si>
  <si>
    <t>CPR.858755</t>
  </si>
  <si>
    <t>LX-LPE Parapetní profil 2 m</t>
  </si>
  <si>
    <t>-1391267771</t>
  </si>
  <si>
    <t>19</t>
  </si>
  <si>
    <t>622252002.1</t>
  </si>
  <si>
    <t>Montáž profilů kontaktního zateplení stěnových dilatačních</t>
  </si>
  <si>
    <t>-434413622</t>
  </si>
  <si>
    <t>20</t>
  </si>
  <si>
    <t>WBR.WPDP</t>
  </si>
  <si>
    <t xml:space="preserve">profil dilatační průběžný </t>
  </si>
  <si>
    <t>-1003263291</t>
  </si>
  <si>
    <t>622321111</t>
  </si>
  <si>
    <t>Vápenocementová omítka hrubá jednovrstvá zatřená vnějších stěn nanášená ručně</t>
  </si>
  <si>
    <t>-1123945455</t>
  </si>
  <si>
    <t>22</t>
  </si>
  <si>
    <t>622511112</t>
  </si>
  <si>
    <t>Tenkovrstvá akrylátová mozaiková střednězrnná omítka vnějších stěn</t>
  </si>
  <si>
    <t>812679919</t>
  </si>
  <si>
    <t>23</t>
  </si>
  <si>
    <t>622531022</t>
  </si>
  <si>
    <t>Tenkovrstvá silikonová zatíraná omítka zrnitost 2,0 mm vnějších stěn</t>
  </si>
  <si>
    <t>-817150587</t>
  </si>
  <si>
    <t>24</t>
  </si>
  <si>
    <t>629991001</t>
  </si>
  <si>
    <t>Zakrytí podélných ploch fólií volně položenou</t>
  </si>
  <si>
    <t>-1107579233</t>
  </si>
  <si>
    <t>25</t>
  </si>
  <si>
    <t>629991011</t>
  </si>
  <si>
    <t>Zakrytí výplní otvorů a svislých ploch fólií přilepenou lepící páskou</t>
  </si>
  <si>
    <t>-983218583</t>
  </si>
  <si>
    <t>26</t>
  </si>
  <si>
    <t>629999011</t>
  </si>
  <si>
    <t>Příplatek k úpravám povrchů za provádění styku dvou barev nebo struktur na fasádě</t>
  </si>
  <si>
    <t>-1539180392</t>
  </si>
  <si>
    <t>27</t>
  </si>
  <si>
    <t>X2</t>
  </si>
  <si>
    <t>kpl</t>
  </si>
  <si>
    <t>869730621</t>
  </si>
  <si>
    <t>Ostatní konstrukce a práce, bourání</t>
  </si>
  <si>
    <t>28</t>
  </si>
  <si>
    <t>952901114</t>
  </si>
  <si>
    <t>Vyčištění budov bytové a občanské výstavby při výšce podlaží přes 4 m</t>
  </si>
  <si>
    <t>1144927995</t>
  </si>
  <si>
    <t>29</t>
  </si>
  <si>
    <t>978015331</t>
  </si>
  <si>
    <t>Otlučení (osekání) vnější vápenné nebo vápenocementové omítky stupně členitosti 1 a 2 v rozsahu přes 10 do 20 %</t>
  </si>
  <si>
    <t>1655089879</t>
  </si>
  <si>
    <t>30</t>
  </si>
  <si>
    <t>985131111</t>
  </si>
  <si>
    <t>Očištění ploch stěn, rubu kleneb a podlah tlakovou vodou</t>
  </si>
  <si>
    <t>-1429498765</t>
  </si>
  <si>
    <t>997</t>
  </si>
  <si>
    <t>Doprava suti a vybouraných hmot</t>
  </si>
  <si>
    <t>31</t>
  </si>
  <si>
    <t>997013213</t>
  </si>
  <si>
    <t>Vnitrostaveništní doprava suti a vybouraných hmot pro budovy v přes 9 do 12 m ručně</t>
  </si>
  <si>
    <t>t</t>
  </si>
  <si>
    <t>1143298970</t>
  </si>
  <si>
    <t>32</t>
  </si>
  <si>
    <t>997013219</t>
  </si>
  <si>
    <t>Příplatek k vnitrostaveništní dopravě suti a vybouraných hmot za zvětšenou dopravu suti ZKD 10 m</t>
  </si>
  <si>
    <t>-1025583878</t>
  </si>
  <si>
    <t>33</t>
  </si>
  <si>
    <t>997013501</t>
  </si>
  <si>
    <t>Odvoz suti a vybouraných hmot na skládku nebo meziskládku do 1 km se složením</t>
  </si>
  <si>
    <t>-655694342</t>
  </si>
  <si>
    <t>34</t>
  </si>
  <si>
    <t>997013509</t>
  </si>
  <si>
    <t>Příplatek k odvozu suti a vybouraných hmot na skládku ZKD 1 km přes 1 km</t>
  </si>
  <si>
    <t>921225951</t>
  </si>
  <si>
    <t>35</t>
  </si>
  <si>
    <t>997013871</t>
  </si>
  <si>
    <t>Poplatek za uložení stavebního odpadu na recyklační skládce (skládkovné) směsného stavebního a demoličního kód odpadu 17 09 04</t>
  </si>
  <si>
    <t>-1400711563</t>
  </si>
  <si>
    <t>998</t>
  </si>
  <si>
    <t>Přesun hmot</t>
  </si>
  <si>
    <t>36</t>
  </si>
  <si>
    <t>998011002</t>
  </si>
  <si>
    <t>Přesun hmot pro budovy zděné v přes 6 do 12 m</t>
  </si>
  <si>
    <t>-2024630191</t>
  </si>
  <si>
    <t>PSV</t>
  </si>
  <si>
    <t>Práce a dodávky PSV</t>
  </si>
  <si>
    <t>741</t>
  </si>
  <si>
    <t>Elektroinstalace - silnoproud</t>
  </si>
  <si>
    <t>37</t>
  </si>
  <si>
    <t>741420</t>
  </si>
  <si>
    <t>-961933276</t>
  </si>
  <si>
    <t>764</t>
  </si>
  <si>
    <t>Konstrukce klempířské</t>
  </si>
  <si>
    <t>38</t>
  </si>
  <si>
    <t>764002851</t>
  </si>
  <si>
    <t>Demontáž oplechování parapetů do suti</t>
  </si>
  <si>
    <t>1940192568</t>
  </si>
  <si>
    <t>39</t>
  </si>
  <si>
    <t>764004801</t>
  </si>
  <si>
    <t>Demontáž podokapního žlabu do suti</t>
  </si>
  <si>
    <t>2130471471</t>
  </si>
  <si>
    <t>40</t>
  </si>
  <si>
    <t>764004861</t>
  </si>
  <si>
    <t>Demontáž svodu do suti</t>
  </si>
  <si>
    <t>-1663486173</t>
  </si>
  <si>
    <t>41</t>
  </si>
  <si>
    <t>764226445</t>
  </si>
  <si>
    <t>Oplechování parapetů rovných celoplošně lepené z Al plechu rš 400 mm</t>
  </si>
  <si>
    <t>-472419343</t>
  </si>
  <si>
    <t>42</t>
  </si>
  <si>
    <t>6114401</t>
  </si>
  <si>
    <t xml:space="preserve">koncovka k parapetu </t>
  </si>
  <si>
    <t>sada</t>
  </si>
  <si>
    <t>-2144494369</t>
  </si>
  <si>
    <t>43</t>
  </si>
  <si>
    <t>764501103</t>
  </si>
  <si>
    <t>Montáž žlabu podokapního půlkulatého</t>
  </si>
  <si>
    <t>2111671858</t>
  </si>
  <si>
    <t>44</t>
  </si>
  <si>
    <t>55350102</t>
  </si>
  <si>
    <t>žlab podokapní barva šedá</t>
  </si>
  <si>
    <t>-1277951584</t>
  </si>
  <si>
    <t>45</t>
  </si>
  <si>
    <t>764518423</t>
  </si>
  <si>
    <t>Svody kruhové včetně objímek, kolen, odskoků průměru 120 mm -barva šedá</t>
  </si>
  <si>
    <t>-353510529</t>
  </si>
  <si>
    <t>46</t>
  </si>
  <si>
    <t>998764102</t>
  </si>
  <si>
    <t>Přesun hmot tonážní pro konstrukce klempířské v objektech v přes 6 do 12 m</t>
  </si>
  <si>
    <t>-175092361</t>
  </si>
  <si>
    <t>47</t>
  </si>
  <si>
    <t>998764122</t>
  </si>
  <si>
    <t>Přesun hmot tonážní pro konstrukce klempířské ruční v objektech v přes 6 do 12 m</t>
  </si>
  <si>
    <t>531957273</t>
  </si>
  <si>
    <t>48</t>
  </si>
  <si>
    <t>R1</t>
  </si>
  <si>
    <t>Úprava kolen svodu</t>
  </si>
  <si>
    <t>kus</t>
  </si>
  <si>
    <t>-2078466304</t>
  </si>
  <si>
    <t>767</t>
  </si>
  <si>
    <t>Konstrukce zámečnické</t>
  </si>
  <si>
    <t>49</t>
  </si>
  <si>
    <t>767810811</t>
  </si>
  <si>
    <t>Demontáž mřížek větracích ocelových čtyřhranných nebo kruhových</t>
  </si>
  <si>
    <t>-1828085007</t>
  </si>
  <si>
    <t>50</t>
  </si>
  <si>
    <t>767810121</t>
  </si>
  <si>
    <t>Montáž mřížek větracích kruhových D do 100 mm</t>
  </si>
  <si>
    <t>-1444532434</t>
  </si>
  <si>
    <t>51</t>
  </si>
  <si>
    <t>56245648</t>
  </si>
  <si>
    <t>mřížka větrací kruhová plast se síťovinou 100mm</t>
  </si>
  <si>
    <t>-257157183</t>
  </si>
  <si>
    <t>52</t>
  </si>
  <si>
    <t>76799670</t>
  </si>
  <si>
    <t xml:space="preserve">Demontáž držáků satelitní antény </t>
  </si>
  <si>
    <t>1940857816</t>
  </si>
  <si>
    <t>53</t>
  </si>
  <si>
    <t>76799510</t>
  </si>
  <si>
    <t>Montáž zámečnických kostrukcí - držák satelitní antény</t>
  </si>
  <si>
    <t>1578774804</t>
  </si>
  <si>
    <t>54</t>
  </si>
  <si>
    <t>59660253</t>
  </si>
  <si>
    <t>držák satelitní antény</t>
  </si>
  <si>
    <t>1639935965</t>
  </si>
  <si>
    <t>55</t>
  </si>
  <si>
    <t>998767102</t>
  </si>
  <si>
    <t>Přesun hmot tonážní pro zámečnické konstrukce v objektech v přes 6 do 12 m</t>
  </si>
  <si>
    <t>-186590108</t>
  </si>
  <si>
    <t>56</t>
  </si>
  <si>
    <t>998767122</t>
  </si>
  <si>
    <t>Přesun hmot tonážní pro zámečnické konstrukce ruční v objektech v přes 6 do 12 m</t>
  </si>
  <si>
    <t>442265804</t>
  </si>
  <si>
    <t>57</t>
  </si>
  <si>
    <t>x1</t>
  </si>
  <si>
    <t>Dodávka a montáž čísla popisného</t>
  </si>
  <si>
    <t>836106622</t>
  </si>
  <si>
    <t>02 - Lešení</t>
  </si>
  <si>
    <t>HZS - Hodinové zúčtovací sazby</t>
  </si>
  <si>
    <t>941121112</t>
  </si>
  <si>
    <t>Montáž lešení řadového trubkového těžkého s podlahami zatížení do 300 kg/m2 š od 1,5 do 1,8 m v přes 10 do 20 m</t>
  </si>
  <si>
    <t>-1559399962</t>
  </si>
  <si>
    <t>941121212</t>
  </si>
  <si>
    <t>Příplatek k lešení řadovému trubkovému těžkému s podlahami do 300 kg/m2 š od 1,5 do 1,8 m v přes 10 do 20 m za každý den použití</t>
  </si>
  <si>
    <t>1584837909</t>
  </si>
  <si>
    <t>941121812</t>
  </si>
  <si>
    <t>Demontáž lešení řadového trubkového těžkého s podlahami zatížení do 300 kg/m2 š od 1,5 do 1,8 m v přes 10 do 20 m</t>
  </si>
  <si>
    <t>-1408246199</t>
  </si>
  <si>
    <t>944511111</t>
  </si>
  <si>
    <t>Montáž ochranné sítě z textilie z umělých vláken</t>
  </si>
  <si>
    <t>-926061554</t>
  </si>
  <si>
    <t>944511211</t>
  </si>
  <si>
    <t>Příplatek k ochranné síti za každý den použití</t>
  </si>
  <si>
    <t>104184511</t>
  </si>
  <si>
    <t>944511811</t>
  </si>
  <si>
    <t>Demontáž ochranné sítě z textilie z umělých vláken</t>
  </si>
  <si>
    <t>-1823560237</t>
  </si>
  <si>
    <t>949511112</t>
  </si>
  <si>
    <t>Montáž podchodu u trubkových lešení š přes 1,5 do 2 m</t>
  </si>
  <si>
    <t>398883828</t>
  </si>
  <si>
    <t>949511212</t>
  </si>
  <si>
    <t>Příplatek k podchodu u trubkových lešení š přes 1,5 do 2 m za každý den použití</t>
  </si>
  <si>
    <t>772845028</t>
  </si>
  <si>
    <t>949511812</t>
  </si>
  <si>
    <t>Demontáž podchodu u trubkových lešení š přes 1,5 do 2 m</t>
  </si>
  <si>
    <t>-1220526187</t>
  </si>
  <si>
    <t>993111111</t>
  </si>
  <si>
    <t>Dovoz a odvoz lešení řadového do 10 km včetně naložení a složení</t>
  </si>
  <si>
    <t>1150944660</t>
  </si>
  <si>
    <t>993111119</t>
  </si>
  <si>
    <t>Příplatek k ceně dovozu a odvozu lešení řadového ZKD 10 km přes 10 km</t>
  </si>
  <si>
    <t>552376963</t>
  </si>
  <si>
    <t>Ukotvení lešení do obvodvých nosných stěn pod sedlovou střechou (blízkost komunikací)</t>
  </si>
  <si>
    <t>-1610262746</t>
  </si>
  <si>
    <t>HZS</t>
  </si>
  <si>
    <t>Hodinové zúčtovací sazby</t>
  </si>
  <si>
    <t>HZS1341</t>
  </si>
  <si>
    <t>Hodinová zúčtovací sazba lešenář</t>
  </si>
  <si>
    <t>hod</t>
  </si>
  <si>
    <t>512</t>
  </si>
  <si>
    <t>-2082658785</t>
  </si>
  <si>
    <t>HZS1342</t>
  </si>
  <si>
    <t>Hodinová zúčtovací sazba lešenář odborný - chemické ukotvení</t>
  </si>
  <si>
    <t>-269700335</t>
  </si>
  <si>
    <t>03 -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</si>
  <si>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</si>
  <si>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</si>
  <si>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</si>
  <si>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</si>
  <si>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</si>
  <si>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</si>
  <si>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</si>
  <si>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</si>
  <si>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</si>
  <si>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</si>
  <si>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</si>
  <si>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</si>
  <si>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-183100545</t>
  </si>
  <si>
    <t>VRN3</t>
  </si>
  <si>
    <t>Zařízení staveniště</t>
  </si>
  <si>
    <t>031303000</t>
  </si>
  <si>
    <t>1035991304</t>
  </si>
  <si>
    <t>032002000</t>
  </si>
  <si>
    <t>Vybavení staveniště - chemické WC</t>
  </si>
  <si>
    <t>-805666820</t>
  </si>
  <si>
    <t>032503000</t>
  </si>
  <si>
    <t>385302828</t>
  </si>
  <si>
    <t>033103000</t>
  </si>
  <si>
    <t>Připojení energií pro zařízení staveniště</t>
  </si>
  <si>
    <t>kpl…</t>
  </si>
  <si>
    <t>1685964953</t>
  </si>
  <si>
    <t>VRN4</t>
  </si>
  <si>
    <t>Inženýrská činnost</t>
  </si>
  <si>
    <t>041424000</t>
  </si>
  <si>
    <t>Koordinátor BOZP</t>
  </si>
  <si>
    <t>-1227018238</t>
  </si>
  <si>
    <t>VRN6</t>
  </si>
  <si>
    <t>Územní vlivy</t>
  </si>
  <si>
    <t>065002000</t>
  </si>
  <si>
    <t>Mimostaveništní doprava materiálů, výrobků a strojů</t>
  </si>
  <si>
    <t>-1539877467</t>
  </si>
  <si>
    <t>VRN7</t>
  </si>
  <si>
    <t>Provozní vlivy</t>
  </si>
  <si>
    <t>073002000</t>
  </si>
  <si>
    <t>Ztížený pohyb vozidel v centrech měst</t>
  </si>
  <si>
    <t>976773529</t>
  </si>
  <si>
    <t>04 - Oprava dlažby na balkónech</t>
  </si>
  <si>
    <t xml:space="preserve">    711 - Izolace proti vodě, vlhkosti a plynům</t>
  </si>
  <si>
    <t xml:space="preserve">    771 - Podlahy z dlaždic</t>
  </si>
  <si>
    <t xml:space="preserve">    VRN8 - Přesun stavebních kapacit</t>
  </si>
  <si>
    <t xml:space="preserve">    VRN9 - Ostatní náklady</t>
  </si>
  <si>
    <t>711</t>
  </si>
  <si>
    <t>Izolace proti vodě, vlhkosti a plynům</t>
  </si>
  <si>
    <t>711111053</t>
  </si>
  <si>
    <t>Provedení izolace proti zemní vlhkosti vodorovné za studena 2x nátěr krystalickou hydroizolací</t>
  </si>
  <si>
    <t>-1644992319</t>
  </si>
  <si>
    <t>24617152</t>
  </si>
  <si>
    <t>hmota hydroizolační - tekutá lepenka</t>
  </si>
  <si>
    <t>-678643871</t>
  </si>
  <si>
    <t>711811111</t>
  </si>
  <si>
    <t>Utěsnění spár elastickým tmelem</t>
  </si>
  <si>
    <t>512248147</t>
  </si>
  <si>
    <t>711831111</t>
  </si>
  <si>
    <t>Vyztužení spár obvodovou páskou</t>
  </si>
  <si>
    <t>-1894446939</t>
  </si>
  <si>
    <t>771</t>
  </si>
  <si>
    <t>Podlahy z dlaždic</t>
  </si>
  <si>
    <t>771111011</t>
  </si>
  <si>
    <t xml:space="preserve">Očištění podkladu před pokládkou </t>
  </si>
  <si>
    <t>-2061442361</t>
  </si>
  <si>
    <t>771121011</t>
  </si>
  <si>
    <t>Nátěr penetrační na podlahu</t>
  </si>
  <si>
    <t>285224820</t>
  </si>
  <si>
    <t>771151011</t>
  </si>
  <si>
    <t>Vyrovnání podkladu podlah betonovým potěrem</t>
  </si>
  <si>
    <t>-1233016949</t>
  </si>
  <si>
    <t>771474111</t>
  </si>
  <si>
    <t>Montáž soklů z dlaždic keramických rovných flexibilní lepidlo v do 65 mm</t>
  </si>
  <si>
    <t>-1631838303</t>
  </si>
  <si>
    <t>59761416</t>
  </si>
  <si>
    <t>sokl-dlažba keramická mrazuvzdorná do exteriéru</t>
  </si>
  <si>
    <t>1665083795</t>
  </si>
  <si>
    <t>771571112</t>
  </si>
  <si>
    <t xml:space="preserve">Montáž podlah z keramických dlaždic hladkých do malty </t>
  </si>
  <si>
    <t>-1147700355</t>
  </si>
  <si>
    <t>59761016</t>
  </si>
  <si>
    <t>dlažba keramická mrazuvzdorná do exteriéru 30x30, tl.0,9</t>
  </si>
  <si>
    <t>-1683040703</t>
  </si>
  <si>
    <t>77157181x</t>
  </si>
  <si>
    <t>Demontáž podlah z dlaždic keramických kladených do malty+ bourání betonu</t>
  </si>
  <si>
    <t>-992043231</t>
  </si>
  <si>
    <t>771577152</t>
  </si>
  <si>
    <t>Příplatek k montáži podlah keramických do malty za omezený prostor</t>
  </si>
  <si>
    <t>871044488</t>
  </si>
  <si>
    <t>77158</t>
  </si>
  <si>
    <t>Demontáž překapnice</t>
  </si>
  <si>
    <t>637968082</t>
  </si>
  <si>
    <t>R2</t>
  </si>
  <si>
    <t>Montáž a dodávka překapnice</t>
  </si>
  <si>
    <t>-1466658319</t>
  </si>
  <si>
    <t>998771101</t>
  </si>
  <si>
    <t xml:space="preserve">Přesun hmot tonážní pro podlahy z dlaždic v objektech </t>
  </si>
  <si>
    <t>-353256362</t>
  </si>
  <si>
    <t>HZS1302</t>
  </si>
  <si>
    <t>Hodinová zúčtovací sazba zedník specialista</t>
  </si>
  <si>
    <t>916392192</t>
  </si>
  <si>
    <t>HZS2321</t>
  </si>
  <si>
    <t>Hodinová zúčtovací sazba obkladač</t>
  </si>
  <si>
    <t>175353028</t>
  </si>
  <si>
    <t>VRN8</t>
  </si>
  <si>
    <t>Přesun stavebních kapacit</t>
  </si>
  <si>
    <t>081002000</t>
  </si>
  <si>
    <t xml:space="preserve">Doprava </t>
  </si>
  <si>
    <t>1754049946</t>
  </si>
  <si>
    <t>VRN9</t>
  </si>
  <si>
    <t>Ostatní náklady</t>
  </si>
  <si>
    <t>090001000</t>
  </si>
  <si>
    <t>1657403011</t>
  </si>
  <si>
    <t>05 - Výměna balkónového zábradlí</t>
  </si>
  <si>
    <t>767162811</t>
  </si>
  <si>
    <t>Demontáž hliníkového zábradlí balkónového nebo lodžiového rovného včetně výplně dl do 3,0 m</t>
  </si>
  <si>
    <t>-1182808093</t>
  </si>
  <si>
    <t>767163203</t>
  </si>
  <si>
    <t>Montáž přímého kovového zábradlí do zdiva nebo lehčeného betonu na lodžii nebo francouzském okně v exteriéru</t>
  </si>
  <si>
    <t>2032078644</t>
  </si>
  <si>
    <t>553R</t>
  </si>
  <si>
    <t>zábradlí - jakl 40x40x2 mm, kulatina 12 mm, žárovězinkované</t>
  </si>
  <si>
    <t>-71777184</t>
  </si>
  <si>
    <t>998767101</t>
  </si>
  <si>
    <t>Přesun hmot tonážní pro zámečnické konstrukce v objektech v do 12 m</t>
  </si>
  <si>
    <t>-1682981181</t>
  </si>
  <si>
    <t>998767181</t>
  </si>
  <si>
    <t>Příplatek k přesunu hmot tonážní 767 prováděný bez použití mechanizace</t>
  </si>
  <si>
    <t>1628748770</t>
  </si>
  <si>
    <t>HZS2131</t>
  </si>
  <si>
    <t>Hodinová zúčtovací sazba zámečník</t>
  </si>
  <si>
    <t>1911602313</t>
  </si>
  <si>
    <t>013294000</t>
  </si>
  <si>
    <t>Ostatní dokumentace stavby- výkresová dokumentace zábradlí včetně kotvení</t>
  </si>
  <si>
    <t>1373955996</t>
  </si>
  <si>
    <t>Mimostaveništní doprava materiálů</t>
  </si>
  <si>
    <t>-1663916139</t>
  </si>
  <si>
    <t>ROZPOČET Opravy a zateplení bytového domu, zábradlí, dlažby - balkony Legionářská 3878-3879, Chomutov</t>
  </si>
  <si>
    <t xml:space="preserve">CHOMUTOVSKÁ BYTOVÁ a.s. </t>
  </si>
  <si>
    <t>CZ27341313</t>
  </si>
  <si>
    <t>Ostatní náklady - kontejner,odvoz suti a skládkovné</t>
  </si>
  <si>
    <t>Investorsko-inženýrská činnost (vyřizování záboru), poplatky za zábor pozemku, bezpečnostní opatření (zábrany)</t>
  </si>
  <si>
    <t>Skládky na staveništi - odvoz kontejnerů</t>
  </si>
  <si>
    <t>Demontáž a montáž drátu nebo lana hromosvodného svodového včetně revize - NENACEŇOVAT</t>
  </si>
  <si>
    <t>Odtrhové a výtažné zkoušky (nákres kotvení) - NENACEŇOVAT</t>
  </si>
  <si>
    <t>VÝBĚROVÉ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</si>
</sst>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111</xdr:row>
      <xdr:rowOff>0</xdr:rowOff>
    </xdr:from>
    <xdr:to>
      <xdr:col>9</xdr:col>
      <xdr:colOff>1216025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105</xdr:row>
      <xdr:rowOff>0</xdr:rowOff>
    </xdr:from>
    <xdr:to>
      <xdr:col>9</xdr:col>
      <xdr:colOff>1216025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108</xdr:row>
      <xdr:rowOff>0</xdr:rowOff>
    </xdr:from>
    <xdr:to>
      <xdr:col>9</xdr:col>
      <xdr:colOff>1216025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109</xdr:row>
      <xdr:rowOff>0</xdr:rowOff>
    </xdr:from>
    <xdr:to>
      <xdr:col>9</xdr:col>
      <xdr:colOff>1216025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108</xdr:row>
      <xdr:rowOff>0</xdr:rowOff>
    </xdr:from>
    <xdr:to>
      <xdr:col>9</xdr:col>
      <xdr:colOff>1216025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K21" sqref="K21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 x14ac:dyDescent="0.2">
      <c r="AR2" s="154" t="s">
        <v>5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 x14ac:dyDescent="0.2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 x14ac:dyDescent="0.2">
      <c r="B5" s="16"/>
      <c r="D5" s="19" t="s">
        <v>12</v>
      </c>
      <c r="K5" s="163">
        <v>25082025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R5" s="16"/>
      <c r="BS5" s="13" t="s">
        <v>6</v>
      </c>
    </row>
    <row r="6" spans="1:74" ht="36.9" customHeight="1" x14ac:dyDescent="0.2">
      <c r="B6" s="16"/>
      <c r="D6" s="21" t="s">
        <v>13</v>
      </c>
      <c r="K6" s="164" t="s">
        <v>551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R6" s="16"/>
      <c r="BS6" s="13" t="s">
        <v>6</v>
      </c>
    </row>
    <row r="7" spans="1:74" ht="12" customHeight="1" x14ac:dyDescent="0.2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16</v>
      </c>
      <c r="K8" s="20" t="s">
        <v>17</v>
      </c>
      <c r="AK8" s="22" t="s">
        <v>18</v>
      </c>
      <c r="AN8" s="153">
        <v>45894</v>
      </c>
      <c r="AR8" s="16"/>
      <c r="BS8" s="13" t="s">
        <v>6</v>
      </c>
    </row>
    <row r="9" spans="1:74" ht="14.4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19</v>
      </c>
      <c r="K10" t="s">
        <v>552</v>
      </c>
      <c r="AK10" s="22" t="s">
        <v>20</v>
      </c>
      <c r="AN10" s="20">
        <v>27341313</v>
      </c>
      <c r="AR10" s="16"/>
      <c r="BS10" s="13" t="s">
        <v>6</v>
      </c>
    </row>
    <row r="11" spans="1:74" ht="18.45" customHeight="1" x14ac:dyDescent="0.2">
      <c r="B11" s="16"/>
      <c r="E11" s="20" t="s">
        <v>17</v>
      </c>
      <c r="AK11" s="22" t="s">
        <v>21</v>
      </c>
      <c r="AN11" s="20" t="s">
        <v>553</v>
      </c>
      <c r="AR11" s="16"/>
      <c r="BS11" s="13" t="s">
        <v>6</v>
      </c>
    </row>
    <row r="12" spans="1:74" ht="6.9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22</v>
      </c>
      <c r="K13" t="s">
        <v>559</v>
      </c>
      <c r="AK13" s="22" t="s">
        <v>20</v>
      </c>
      <c r="AN13" s="20" t="s">
        <v>1</v>
      </c>
      <c r="AR13" s="16"/>
      <c r="BS13" s="13" t="s">
        <v>6</v>
      </c>
    </row>
    <row r="14" spans="1:74" ht="13.2" x14ac:dyDescent="0.2">
      <c r="B14" s="16"/>
      <c r="E14" s="20" t="s">
        <v>17</v>
      </c>
      <c r="AK14" s="22" t="s">
        <v>21</v>
      </c>
      <c r="AN14" s="20" t="s">
        <v>1</v>
      </c>
      <c r="AR14" s="16"/>
      <c r="BS14" s="13" t="s">
        <v>6</v>
      </c>
    </row>
    <row r="15" spans="1:74" ht="6.9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23</v>
      </c>
      <c r="AK16" s="22" t="s">
        <v>20</v>
      </c>
      <c r="AN16" s="20" t="s">
        <v>1</v>
      </c>
      <c r="AR16" s="16"/>
      <c r="BS16" s="13" t="s">
        <v>3</v>
      </c>
    </row>
    <row r="17" spans="2:71" ht="18.45" customHeight="1" x14ac:dyDescent="0.2">
      <c r="B17" s="16"/>
      <c r="E17" s="20" t="s">
        <v>17</v>
      </c>
      <c r="AK17" s="22" t="s">
        <v>21</v>
      </c>
      <c r="AN17" s="20" t="s">
        <v>1</v>
      </c>
      <c r="AR17" s="16"/>
      <c r="BS17" s="13" t="s">
        <v>24</v>
      </c>
    </row>
    <row r="18" spans="2:71" ht="6.9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25</v>
      </c>
      <c r="AK19" s="22" t="s">
        <v>20</v>
      </c>
      <c r="AN19" s="20"/>
      <c r="AR19" s="16"/>
      <c r="BS19" s="13" t="s">
        <v>6</v>
      </c>
    </row>
    <row r="20" spans="2:71" ht="18.45" customHeight="1" x14ac:dyDescent="0.2">
      <c r="B20" s="16"/>
      <c r="E20" s="20" t="s">
        <v>17</v>
      </c>
      <c r="AK20" s="22" t="s">
        <v>21</v>
      </c>
      <c r="AN20" s="20"/>
      <c r="AR20" s="16"/>
      <c r="BS20" s="13" t="s">
        <v>24</v>
      </c>
    </row>
    <row r="21" spans="2:71" ht="6.9" customHeight="1" x14ac:dyDescent="0.2">
      <c r="B21" s="16"/>
      <c r="AR21" s="16"/>
    </row>
    <row r="22" spans="2:71" ht="12" customHeight="1" x14ac:dyDescent="0.2">
      <c r="B22" s="16"/>
      <c r="D22" s="22" t="s">
        <v>26</v>
      </c>
      <c r="AR22" s="16"/>
    </row>
    <row r="23" spans="2:71" ht="16.5" customHeight="1" x14ac:dyDescent="0.2">
      <c r="B23" s="16"/>
      <c r="E23" s="165" t="s">
        <v>1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R23" s="16"/>
    </row>
    <row r="24" spans="2:71" ht="6.9" customHeight="1" x14ac:dyDescent="0.2">
      <c r="B24" s="16"/>
      <c r="AR24" s="16"/>
    </row>
    <row r="25" spans="2:71" ht="6.9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 x14ac:dyDescent="0.2">
      <c r="B26" s="25"/>
      <c r="D26" s="26" t="s">
        <v>27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6">
        <f>ROUND(AG94,2)</f>
        <v>0</v>
      </c>
      <c r="AL26" s="167"/>
      <c r="AM26" s="167"/>
      <c r="AN26" s="167"/>
      <c r="AO26" s="167"/>
      <c r="AR26" s="25"/>
    </row>
    <row r="27" spans="2:71" s="1" customFormat="1" ht="6.9" customHeight="1" x14ac:dyDescent="0.2">
      <c r="B27" s="25"/>
      <c r="AR27" s="25"/>
    </row>
    <row r="28" spans="2:71" s="1" customFormat="1" ht="13.2" x14ac:dyDescent="0.2">
      <c r="B28" s="25"/>
      <c r="L28" s="168" t="s">
        <v>28</v>
      </c>
      <c r="M28" s="168"/>
      <c r="N28" s="168"/>
      <c r="O28" s="168"/>
      <c r="P28" s="168"/>
      <c r="W28" s="168" t="s">
        <v>29</v>
      </c>
      <c r="X28" s="168"/>
      <c r="Y28" s="168"/>
      <c r="Z28" s="168"/>
      <c r="AA28" s="168"/>
      <c r="AB28" s="168"/>
      <c r="AC28" s="168"/>
      <c r="AD28" s="168"/>
      <c r="AE28" s="168"/>
      <c r="AK28" s="168" t="s">
        <v>30</v>
      </c>
      <c r="AL28" s="168"/>
      <c r="AM28" s="168"/>
      <c r="AN28" s="168"/>
      <c r="AO28" s="168"/>
      <c r="AR28" s="25"/>
    </row>
    <row r="29" spans="2:71" s="2" customFormat="1" ht="14.4" customHeight="1" x14ac:dyDescent="0.2">
      <c r="B29" s="29"/>
      <c r="D29" s="22" t="s">
        <v>31</v>
      </c>
      <c r="F29" s="22" t="s">
        <v>32</v>
      </c>
      <c r="L29" s="156">
        <v>0.21</v>
      </c>
      <c r="M29" s="157"/>
      <c r="N29" s="157"/>
      <c r="O29" s="157"/>
      <c r="P29" s="157"/>
      <c r="W29" s="158">
        <f>ROUND(AZ94, 2)</f>
        <v>0</v>
      </c>
      <c r="X29" s="157"/>
      <c r="Y29" s="157"/>
      <c r="Z29" s="157"/>
      <c r="AA29" s="157"/>
      <c r="AB29" s="157"/>
      <c r="AC29" s="157"/>
      <c r="AD29" s="157"/>
      <c r="AE29" s="157"/>
      <c r="AK29" s="158">
        <f>ROUND(AV94, 2)</f>
        <v>0</v>
      </c>
      <c r="AL29" s="157"/>
      <c r="AM29" s="157"/>
      <c r="AN29" s="157"/>
      <c r="AO29" s="157"/>
      <c r="AR29" s="29"/>
    </row>
    <row r="30" spans="2:71" s="2" customFormat="1" ht="14.4" customHeight="1" x14ac:dyDescent="0.2">
      <c r="B30" s="29"/>
      <c r="F30" s="22" t="s">
        <v>33</v>
      </c>
      <c r="L30" s="156">
        <v>0.12</v>
      </c>
      <c r="M30" s="157"/>
      <c r="N30" s="157"/>
      <c r="O30" s="157"/>
      <c r="P30" s="157"/>
      <c r="W30" s="158">
        <f>ROUND(BA94, 2)</f>
        <v>0</v>
      </c>
      <c r="X30" s="157"/>
      <c r="Y30" s="157"/>
      <c r="Z30" s="157"/>
      <c r="AA30" s="157"/>
      <c r="AB30" s="157"/>
      <c r="AC30" s="157"/>
      <c r="AD30" s="157"/>
      <c r="AE30" s="157"/>
      <c r="AK30" s="158">
        <f>ROUND(AW94, 2)</f>
        <v>0</v>
      </c>
      <c r="AL30" s="157"/>
      <c r="AM30" s="157"/>
      <c r="AN30" s="157"/>
      <c r="AO30" s="157"/>
      <c r="AR30" s="29"/>
    </row>
    <row r="31" spans="2:71" s="2" customFormat="1" ht="14.4" hidden="1" customHeight="1" x14ac:dyDescent="0.2">
      <c r="B31" s="29"/>
      <c r="F31" s="22" t="s">
        <v>34</v>
      </c>
      <c r="L31" s="156">
        <v>0.21</v>
      </c>
      <c r="M31" s="157"/>
      <c r="N31" s="157"/>
      <c r="O31" s="157"/>
      <c r="P31" s="157"/>
      <c r="W31" s="158">
        <f>ROUND(BB94, 2)</f>
        <v>0</v>
      </c>
      <c r="X31" s="157"/>
      <c r="Y31" s="157"/>
      <c r="Z31" s="157"/>
      <c r="AA31" s="157"/>
      <c r="AB31" s="157"/>
      <c r="AC31" s="157"/>
      <c r="AD31" s="157"/>
      <c r="AE31" s="157"/>
      <c r="AK31" s="158">
        <v>0</v>
      </c>
      <c r="AL31" s="157"/>
      <c r="AM31" s="157"/>
      <c r="AN31" s="157"/>
      <c r="AO31" s="157"/>
      <c r="AR31" s="29"/>
    </row>
    <row r="32" spans="2:71" s="2" customFormat="1" ht="14.4" hidden="1" customHeight="1" x14ac:dyDescent="0.2">
      <c r="B32" s="29"/>
      <c r="F32" s="22" t="s">
        <v>35</v>
      </c>
      <c r="L32" s="156">
        <v>0.12</v>
      </c>
      <c r="M32" s="157"/>
      <c r="N32" s="157"/>
      <c r="O32" s="157"/>
      <c r="P32" s="157"/>
      <c r="W32" s="158">
        <f>ROUND(BC94, 2)</f>
        <v>0</v>
      </c>
      <c r="X32" s="157"/>
      <c r="Y32" s="157"/>
      <c r="Z32" s="157"/>
      <c r="AA32" s="157"/>
      <c r="AB32" s="157"/>
      <c r="AC32" s="157"/>
      <c r="AD32" s="157"/>
      <c r="AE32" s="157"/>
      <c r="AK32" s="158">
        <v>0</v>
      </c>
      <c r="AL32" s="157"/>
      <c r="AM32" s="157"/>
      <c r="AN32" s="157"/>
      <c r="AO32" s="157"/>
      <c r="AR32" s="29"/>
    </row>
    <row r="33" spans="2:44" s="2" customFormat="1" ht="14.4" hidden="1" customHeight="1" x14ac:dyDescent="0.2">
      <c r="B33" s="29"/>
      <c r="F33" s="22" t="s">
        <v>36</v>
      </c>
      <c r="L33" s="156">
        <v>0</v>
      </c>
      <c r="M33" s="157"/>
      <c r="N33" s="157"/>
      <c r="O33" s="157"/>
      <c r="P33" s="157"/>
      <c r="W33" s="158">
        <f>ROUND(BD94, 2)</f>
        <v>0</v>
      </c>
      <c r="X33" s="157"/>
      <c r="Y33" s="157"/>
      <c r="Z33" s="157"/>
      <c r="AA33" s="157"/>
      <c r="AB33" s="157"/>
      <c r="AC33" s="157"/>
      <c r="AD33" s="157"/>
      <c r="AE33" s="157"/>
      <c r="AK33" s="158">
        <v>0</v>
      </c>
      <c r="AL33" s="157"/>
      <c r="AM33" s="157"/>
      <c r="AN33" s="157"/>
      <c r="AO33" s="157"/>
      <c r="AR33" s="29"/>
    </row>
    <row r="34" spans="2:44" s="1" customFormat="1" ht="6.9" customHeight="1" x14ac:dyDescent="0.2">
      <c r="B34" s="25"/>
      <c r="AR34" s="25"/>
    </row>
    <row r="35" spans="2:44" s="1" customFormat="1" ht="25.95" customHeight="1" x14ac:dyDescent="0.2">
      <c r="B35" s="25"/>
      <c r="C35" s="30"/>
      <c r="D35" s="31" t="s">
        <v>37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38</v>
      </c>
      <c r="U35" s="32"/>
      <c r="V35" s="32"/>
      <c r="W35" s="32"/>
      <c r="X35" s="162" t="s">
        <v>39</v>
      </c>
      <c r="Y35" s="160"/>
      <c r="Z35" s="160"/>
      <c r="AA35" s="160"/>
      <c r="AB35" s="160"/>
      <c r="AC35" s="32"/>
      <c r="AD35" s="32"/>
      <c r="AE35" s="32"/>
      <c r="AF35" s="32"/>
      <c r="AG35" s="32"/>
      <c r="AH35" s="32"/>
      <c r="AI35" s="32"/>
      <c r="AJ35" s="32"/>
      <c r="AK35" s="159">
        <f>SUM(AK26:AK33)</f>
        <v>0</v>
      </c>
      <c r="AL35" s="160"/>
      <c r="AM35" s="160"/>
      <c r="AN35" s="160"/>
      <c r="AO35" s="161"/>
      <c r="AP35" s="30"/>
      <c r="AQ35" s="30"/>
      <c r="AR35" s="25"/>
    </row>
    <row r="36" spans="2:44" s="1" customFormat="1" ht="6.9" customHeight="1" x14ac:dyDescent="0.2">
      <c r="B36" s="25"/>
      <c r="AR36" s="25"/>
    </row>
    <row r="37" spans="2:44" s="1" customFormat="1" ht="14.4" customHeight="1" x14ac:dyDescent="0.2">
      <c r="B37" s="25"/>
      <c r="AR37" s="25"/>
    </row>
    <row r="38" spans="2:44" ht="14.4" customHeight="1" x14ac:dyDescent="0.2">
      <c r="B38" s="16"/>
      <c r="AR38" s="16"/>
    </row>
    <row r="39" spans="2:44" ht="14.4" customHeight="1" x14ac:dyDescent="0.2">
      <c r="B39" s="16"/>
      <c r="AR39" s="16"/>
    </row>
    <row r="40" spans="2:44" ht="14.4" customHeight="1" x14ac:dyDescent="0.2">
      <c r="B40" s="16"/>
      <c r="AR40" s="16"/>
    </row>
    <row r="41" spans="2:44" ht="14.4" customHeight="1" x14ac:dyDescent="0.2">
      <c r="B41" s="16"/>
      <c r="AR41" s="16"/>
    </row>
    <row r="42" spans="2:44" ht="14.4" customHeight="1" x14ac:dyDescent="0.2">
      <c r="B42" s="16"/>
      <c r="AR42" s="16"/>
    </row>
    <row r="43" spans="2:44" ht="14.4" customHeight="1" x14ac:dyDescent="0.2">
      <c r="B43" s="16"/>
      <c r="AR43" s="16"/>
    </row>
    <row r="44" spans="2:44" ht="14.4" customHeight="1" x14ac:dyDescent="0.2">
      <c r="B44" s="16"/>
      <c r="AR44" s="16"/>
    </row>
    <row r="45" spans="2:44" ht="14.4" customHeight="1" x14ac:dyDescent="0.2">
      <c r="B45" s="16"/>
      <c r="AR45" s="16"/>
    </row>
    <row r="46" spans="2:44" ht="14.4" customHeight="1" x14ac:dyDescent="0.2">
      <c r="B46" s="16"/>
      <c r="AR46" s="16"/>
    </row>
    <row r="47" spans="2:44" ht="14.4" customHeight="1" x14ac:dyDescent="0.2">
      <c r="B47" s="16"/>
      <c r="AR47" s="16"/>
    </row>
    <row r="48" spans="2:44" ht="14.4" customHeight="1" x14ac:dyDescent="0.2">
      <c r="B48" s="16"/>
      <c r="AR48" s="16"/>
    </row>
    <row r="49" spans="2:44" s="1" customFormat="1" ht="14.4" customHeight="1" x14ac:dyDescent="0.2">
      <c r="B49" s="25"/>
      <c r="D49" s="34" t="s">
        <v>40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41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5"/>
      <c r="D60" s="36" t="s">
        <v>42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42</v>
      </c>
      <c r="AI60" s="27"/>
      <c r="AJ60" s="27"/>
      <c r="AK60" s="27"/>
      <c r="AL60" s="27"/>
      <c r="AM60" s="36" t="s">
        <v>43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5"/>
      <c r="D64" s="34" t="s">
        <v>44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45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5"/>
      <c r="D75" s="36" t="s">
        <v>42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42</v>
      </c>
      <c r="AI75" s="27"/>
      <c r="AJ75" s="27"/>
      <c r="AK75" s="27"/>
      <c r="AL75" s="27"/>
      <c r="AM75" s="36" t="s">
        <v>43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" customHeight="1" x14ac:dyDescent="0.2">
      <c r="B82" s="25"/>
      <c r="C82" s="17" t="s">
        <v>46</v>
      </c>
      <c r="AR82" s="25"/>
    </row>
    <row r="83" spans="1:91" s="1" customFormat="1" ht="6.9" customHeight="1" x14ac:dyDescent="0.2">
      <c r="B83" s="25"/>
      <c r="AR83" s="25"/>
    </row>
    <row r="84" spans="1:91" s="3" customFormat="1" ht="12" customHeight="1" x14ac:dyDescent="0.2">
      <c r="B84" s="41"/>
      <c r="C84" s="22" t="s">
        <v>12</v>
      </c>
      <c r="L84" s="3">
        <f>K5</f>
        <v>25082025</v>
      </c>
      <c r="AR84" s="41"/>
    </row>
    <row r="85" spans="1:91" s="4" customFormat="1" ht="36.9" customHeight="1" x14ac:dyDescent="0.2">
      <c r="B85" s="42"/>
      <c r="C85" s="43" t="s">
        <v>13</v>
      </c>
      <c r="L85" s="179" t="str">
        <f>K6</f>
        <v>ROZPOČET Opravy a zateplení bytového domu, zábradlí, dlažby - balkony Legionářská 3878-3879, Chomutov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2"/>
    </row>
    <row r="86" spans="1:91" s="1" customFormat="1" ht="6.9" customHeight="1" x14ac:dyDescent="0.2">
      <c r="B86" s="25"/>
      <c r="AR86" s="25"/>
    </row>
    <row r="87" spans="1:91" s="1" customFormat="1" ht="12" customHeight="1" x14ac:dyDescent="0.2">
      <c r="B87" s="25"/>
      <c r="C87" s="22" t="s">
        <v>16</v>
      </c>
      <c r="L87" s="44" t="str">
        <f>IF(K8="","",K8)</f>
        <v xml:space="preserve"> </v>
      </c>
      <c r="AI87" s="22" t="s">
        <v>18</v>
      </c>
      <c r="AM87" s="181">
        <f>IF(AN8= "","",AN8)</f>
        <v>45894</v>
      </c>
      <c r="AN87" s="181"/>
      <c r="AR87" s="25"/>
    </row>
    <row r="88" spans="1:91" s="1" customFormat="1" ht="6.9" customHeight="1" x14ac:dyDescent="0.2">
      <c r="B88" s="25"/>
      <c r="AR88" s="25"/>
    </row>
    <row r="89" spans="1:91" s="1" customFormat="1" ht="15.15" customHeight="1" x14ac:dyDescent="0.2">
      <c r="B89" s="25"/>
      <c r="C89" s="22" t="s">
        <v>19</v>
      </c>
      <c r="L89" s="3" t="str">
        <f>IF(E11= "","",E11)</f>
        <v xml:space="preserve"> </v>
      </c>
      <c r="AI89" s="22" t="s">
        <v>23</v>
      </c>
      <c r="AM89" s="182" t="str">
        <f>IF(E17="","",E17)</f>
        <v xml:space="preserve"> </v>
      </c>
      <c r="AN89" s="183"/>
      <c r="AO89" s="183"/>
      <c r="AP89" s="183"/>
      <c r="AR89" s="25"/>
      <c r="AS89" s="184" t="s">
        <v>47</v>
      </c>
      <c r="AT89" s="185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15" customHeight="1" x14ac:dyDescent="0.2">
      <c r="B90" s="25"/>
      <c r="C90" s="22" t="s">
        <v>22</v>
      </c>
      <c r="L90" s="3" t="str">
        <f>IF(E14="","",E14)</f>
        <v xml:space="preserve"> </v>
      </c>
      <c r="AI90" s="22" t="s">
        <v>25</v>
      </c>
      <c r="AM90" s="182" t="str">
        <f>IF(E20="","",E20)</f>
        <v xml:space="preserve"> </v>
      </c>
      <c r="AN90" s="183"/>
      <c r="AO90" s="183"/>
      <c r="AP90" s="183"/>
      <c r="AR90" s="25"/>
      <c r="AS90" s="186"/>
      <c r="AT90" s="187"/>
      <c r="BD90" s="49"/>
    </row>
    <row r="91" spans="1:91" s="1" customFormat="1" ht="10.8" customHeight="1" x14ac:dyDescent="0.2">
      <c r="B91" s="25"/>
      <c r="AR91" s="25"/>
      <c r="AS91" s="186"/>
      <c r="AT91" s="187"/>
      <c r="BD91" s="49"/>
    </row>
    <row r="92" spans="1:91" s="1" customFormat="1" ht="29.25" customHeight="1" x14ac:dyDescent="0.2">
      <c r="B92" s="25"/>
      <c r="C92" s="172" t="s">
        <v>48</v>
      </c>
      <c r="D92" s="173"/>
      <c r="E92" s="173"/>
      <c r="F92" s="173"/>
      <c r="G92" s="173"/>
      <c r="H92" s="50"/>
      <c r="I92" s="174" t="s">
        <v>49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6" t="s">
        <v>50</v>
      </c>
      <c r="AH92" s="173"/>
      <c r="AI92" s="173"/>
      <c r="AJ92" s="173"/>
      <c r="AK92" s="173"/>
      <c r="AL92" s="173"/>
      <c r="AM92" s="173"/>
      <c r="AN92" s="174" t="s">
        <v>51</v>
      </c>
      <c r="AO92" s="173"/>
      <c r="AP92" s="175"/>
      <c r="AQ92" s="51" t="s">
        <v>52</v>
      </c>
      <c r="AR92" s="25"/>
      <c r="AS92" s="52" t="s">
        <v>53</v>
      </c>
      <c r="AT92" s="53" t="s">
        <v>54</v>
      </c>
      <c r="AU92" s="53" t="s">
        <v>55</v>
      </c>
      <c r="AV92" s="53" t="s">
        <v>56</v>
      </c>
      <c r="AW92" s="53" t="s">
        <v>57</v>
      </c>
      <c r="AX92" s="53" t="s">
        <v>58</v>
      </c>
      <c r="AY92" s="53" t="s">
        <v>59</v>
      </c>
      <c r="AZ92" s="53" t="s">
        <v>60</v>
      </c>
      <c r="BA92" s="53" t="s">
        <v>61</v>
      </c>
      <c r="BB92" s="53" t="s">
        <v>62</v>
      </c>
      <c r="BC92" s="53" t="s">
        <v>63</v>
      </c>
      <c r="BD92" s="54" t="s">
        <v>64</v>
      </c>
    </row>
    <row r="93" spans="1:91" s="1" customFormat="1" ht="10.8" customHeight="1" x14ac:dyDescent="0.2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" customHeight="1" x14ac:dyDescent="0.2">
      <c r="B94" s="56"/>
      <c r="C94" s="57" t="s">
        <v>65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77">
        <f>ROUND(SUM(AG95:AG99),2)</f>
        <v>0</v>
      </c>
      <c r="AH94" s="177"/>
      <c r="AI94" s="177"/>
      <c r="AJ94" s="177"/>
      <c r="AK94" s="177"/>
      <c r="AL94" s="177"/>
      <c r="AM94" s="177"/>
      <c r="AN94" s="178">
        <f t="shared" ref="AN94:AN99" si="0">SUM(AG94,AT94)</f>
        <v>0</v>
      </c>
      <c r="AO94" s="178"/>
      <c r="AP94" s="178"/>
      <c r="AQ94" s="60" t="s">
        <v>1</v>
      </c>
      <c r="AR94" s="56"/>
      <c r="AS94" s="61">
        <f>ROUND(SUM(AS95:AS99),2)</f>
        <v>0</v>
      </c>
      <c r="AT94" s="62">
        <f t="shared" ref="AT94:AT99" si="1">ROUND(SUM(AV94:AW94),2)</f>
        <v>0</v>
      </c>
      <c r="AU94" s="63">
        <f>ROUND(SUM(AU95:AU99),5)</f>
        <v>4064.9442199999999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ROUND(SUM(AZ95:AZ99),2)</f>
        <v>0</v>
      </c>
      <c r="BA94" s="62">
        <f>ROUND(SUM(BA95:BA99),2)</f>
        <v>0</v>
      </c>
      <c r="BB94" s="62">
        <f>ROUND(SUM(BB95:BB99),2)</f>
        <v>0</v>
      </c>
      <c r="BC94" s="62">
        <f>ROUND(SUM(BC95:BC99),2)</f>
        <v>0</v>
      </c>
      <c r="BD94" s="64">
        <f>ROUND(SUM(BD95:BD99),2)</f>
        <v>0</v>
      </c>
      <c r="BS94" s="65" t="s">
        <v>66</v>
      </c>
      <c r="BT94" s="65" t="s">
        <v>67</v>
      </c>
      <c r="BU94" s="66" t="s">
        <v>68</v>
      </c>
      <c r="BV94" s="65" t="s">
        <v>69</v>
      </c>
      <c r="BW94" s="65" t="s">
        <v>4</v>
      </c>
      <c r="BX94" s="65" t="s">
        <v>70</v>
      </c>
      <c r="CL94" s="65" t="s">
        <v>1</v>
      </c>
    </row>
    <row r="95" spans="1:91" s="6" customFormat="1" ht="16.5" customHeight="1" x14ac:dyDescent="0.2">
      <c r="A95" s="67" t="s">
        <v>71</v>
      </c>
      <c r="B95" s="68"/>
      <c r="C95" s="69"/>
      <c r="D95" s="171" t="s">
        <v>72</v>
      </c>
      <c r="E95" s="171"/>
      <c r="F95" s="171"/>
      <c r="G95" s="171"/>
      <c r="H95" s="171"/>
      <c r="I95" s="70"/>
      <c r="J95" s="171" t="s">
        <v>73</v>
      </c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69">
        <f>'01 - KZS'!J30</f>
        <v>0</v>
      </c>
      <c r="AH95" s="170"/>
      <c r="AI95" s="170"/>
      <c r="AJ95" s="170"/>
      <c r="AK95" s="170"/>
      <c r="AL95" s="170"/>
      <c r="AM95" s="170"/>
      <c r="AN95" s="169">
        <f t="shared" si="0"/>
        <v>0</v>
      </c>
      <c r="AO95" s="170"/>
      <c r="AP95" s="170"/>
      <c r="AQ95" s="71" t="s">
        <v>74</v>
      </c>
      <c r="AR95" s="68"/>
      <c r="AS95" s="72">
        <v>0</v>
      </c>
      <c r="AT95" s="73">
        <f t="shared" si="1"/>
        <v>0</v>
      </c>
      <c r="AU95" s="74">
        <f>'01 - KZS'!P125</f>
        <v>3100.6499939999994</v>
      </c>
      <c r="AV95" s="73">
        <f>'01 - KZS'!J33</f>
        <v>0</v>
      </c>
      <c r="AW95" s="73">
        <f>'01 - KZS'!J34</f>
        <v>0</v>
      </c>
      <c r="AX95" s="73">
        <f>'01 - KZS'!J35</f>
        <v>0</v>
      </c>
      <c r="AY95" s="73">
        <f>'01 - KZS'!J36</f>
        <v>0</v>
      </c>
      <c r="AZ95" s="73">
        <f>'01 - KZS'!F33</f>
        <v>0</v>
      </c>
      <c r="BA95" s="73">
        <f>'01 - KZS'!F34</f>
        <v>0</v>
      </c>
      <c r="BB95" s="73">
        <f>'01 - KZS'!F35</f>
        <v>0</v>
      </c>
      <c r="BC95" s="73">
        <f>'01 - KZS'!F36</f>
        <v>0</v>
      </c>
      <c r="BD95" s="75">
        <f>'01 - KZS'!F37</f>
        <v>0</v>
      </c>
      <c r="BT95" s="76" t="s">
        <v>75</v>
      </c>
      <c r="BV95" s="76" t="s">
        <v>69</v>
      </c>
      <c r="BW95" s="76" t="s">
        <v>76</v>
      </c>
      <c r="BX95" s="76" t="s">
        <v>4</v>
      </c>
      <c r="CL95" s="76" t="s">
        <v>1</v>
      </c>
      <c r="CM95" s="76" t="s">
        <v>75</v>
      </c>
    </row>
    <row r="96" spans="1:91" s="6" customFormat="1" ht="16.5" customHeight="1" x14ac:dyDescent="0.2">
      <c r="A96" s="67" t="s">
        <v>71</v>
      </c>
      <c r="B96" s="68"/>
      <c r="C96" s="69"/>
      <c r="D96" s="171" t="s">
        <v>77</v>
      </c>
      <c r="E96" s="171"/>
      <c r="F96" s="171"/>
      <c r="G96" s="171"/>
      <c r="H96" s="171"/>
      <c r="I96" s="70"/>
      <c r="J96" s="171" t="s">
        <v>78</v>
      </c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69">
        <f>'02 - Lešení'!J30</f>
        <v>0</v>
      </c>
      <c r="AH96" s="170"/>
      <c r="AI96" s="170"/>
      <c r="AJ96" s="170"/>
      <c r="AK96" s="170"/>
      <c r="AL96" s="170"/>
      <c r="AM96" s="170"/>
      <c r="AN96" s="169">
        <f t="shared" si="0"/>
        <v>0</v>
      </c>
      <c r="AO96" s="170"/>
      <c r="AP96" s="170"/>
      <c r="AQ96" s="71" t="s">
        <v>74</v>
      </c>
      <c r="AR96" s="68"/>
      <c r="AS96" s="72">
        <v>0</v>
      </c>
      <c r="AT96" s="73">
        <f t="shared" si="1"/>
        <v>0</v>
      </c>
      <c r="AU96" s="74">
        <f>'02 - Lešení'!P119</f>
        <v>837.72400000000016</v>
      </c>
      <c r="AV96" s="73">
        <f>'02 - Lešení'!J33</f>
        <v>0</v>
      </c>
      <c r="AW96" s="73">
        <f>'02 - Lešení'!J34</f>
        <v>0</v>
      </c>
      <c r="AX96" s="73">
        <f>'02 - Lešení'!J35</f>
        <v>0</v>
      </c>
      <c r="AY96" s="73">
        <f>'02 - Lešení'!J36</f>
        <v>0</v>
      </c>
      <c r="AZ96" s="73">
        <f>'02 - Lešení'!F33</f>
        <v>0</v>
      </c>
      <c r="BA96" s="73">
        <f>'02 - Lešení'!F34</f>
        <v>0</v>
      </c>
      <c r="BB96" s="73">
        <f>'02 - Lešení'!F35</f>
        <v>0</v>
      </c>
      <c r="BC96" s="73">
        <f>'02 - Lešení'!F36</f>
        <v>0</v>
      </c>
      <c r="BD96" s="75">
        <f>'02 - Lešení'!F37</f>
        <v>0</v>
      </c>
      <c r="BT96" s="76" t="s">
        <v>75</v>
      </c>
      <c r="BV96" s="76" t="s">
        <v>69</v>
      </c>
      <c r="BW96" s="76" t="s">
        <v>79</v>
      </c>
      <c r="BX96" s="76" t="s">
        <v>4</v>
      </c>
      <c r="CL96" s="76" t="s">
        <v>1</v>
      </c>
      <c r="CM96" s="76" t="s">
        <v>75</v>
      </c>
    </row>
    <row r="97" spans="1:91" s="6" customFormat="1" ht="16.5" customHeight="1" x14ac:dyDescent="0.2">
      <c r="A97" s="67" t="s">
        <v>71</v>
      </c>
      <c r="B97" s="68"/>
      <c r="C97" s="69"/>
      <c r="D97" s="171" t="s">
        <v>80</v>
      </c>
      <c r="E97" s="171"/>
      <c r="F97" s="171"/>
      <c r="G97" s="171"/>
      <c r="H97" s="171"/>
      <c r="I97" s="70"/>
      <c r="J97" s="171" t="s">
        <v>81</v>
      </c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69">
        <f>'03 - VRN'!J30</f>
        <v>0</v>
      </c>
      <c r="AH97" s="170"/>
      <c r="AI97" s="170"/>
      <c r="AJ97" s="170"/>
      <c r="AK97" s="170"/>
      <c r="AL97" s="170"/>
      <c r="AM97" s="170"/>
      <c r="AN97" s="169">
        <f t="shared" si="0"/>
        <v>0</v>
      </c>
      <c r="AO97" s="170"/>
      <c r="AP97" s="170"/>
      <c r="AQ97" s="71" t="s">
        <v>74</v>
      </c>
      <c r="AR97" s="68"/>
      <c r="AS97" s="72">
        <v>0</v>
      </c>
      <c r="AT97" s="73">
        <f t="shared" si="1"/>
        <v>0</v>
      </c>
      <c r="AU97" s="74">
        <f>'03 - VRN'!P122</f>
        <v>0</v>
      </c>
      <c r="AV97" s="73">
        <f>'03 - VRN'!J33</f>
        <v>0</v>
      </c>
      <c r="AW97" s="73">
        <f>'03 - VRN'!J34</f>
        <v>0</v>
      </c>
      <c r="AX97" s="73">
        <f>'03 - VRN'!J35</f>
        <v>0</v>
      </c>
      <c r="AY97" s="73">
        <f>'03 - VRN'!J36</f>
        <v>0</v>
      </c>
      <c r="AZ97" s="73">
        <f>'03 - VRN'!F33</f>
        <v>0</v>
      </c>
      <c r="BA97" s="73">
        <f>'03 - VRN'!F34</f>
        <v>0</v>
      </c>
      <c r="BB97" s="73">
        <f>'03 - VRN'!F35</f>
        <v>0</v>
      </c>
      <c r="BC97" s="73">
        <f>'03 - VRN'!F36</f>
        <v>0</v>
      </c>
      <c r="BD97" s="75">
        <f>'03 - VRN'!F37</f>
        <v>0</v>
      </c>
      <c r="BT97" s="76" t="s">
        <v>75</v>
      </c>
      <c r="BV97" s="76" t="s">
        <v>69</v>
      </c>
      <c r="BW97" s="76" t="s">
        <v>82</v>
      </c>
      <c r="BX97" s="76" t="s">
        <v>4</v>
      </c>
      <c r="CL97" s="76" t="s">
        <v>1</v>
      </c>
      <c r="CM97" s="76" t="s">
        <v>75</v>
      </c>
    </row>
    <row r="98" spans="1:91" s="6" customFormat="1" ht="16.5" customHeight="1" x14ac:dyDescent="0.2">
      <c r="A98" s="67" t="s">
        <v>71</v>
      </c>
      <c r="B98" s="68"/>
      <c r="C98" s="69"/>
      <c r="D98" s="171" t="s">
        <v>83</v>
      </c>
      <c r="E98" s="171"/>
      <c r="F98" s="171"/>
      <c r="G98" s="171"/>
      <c r="H98" s="171"/>
      <c r="I98" s="70"/>
      <c r="J98" s="171" t="s">
        <v>84</v>
      </c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69">
        <f>'04 - Oprava dlažby na bal...'!J30</f>
        <v>0</v>
      </c>
      <c r="AH98" s="170"/>
      <c r="AI98" s="170"/>
      <c r="AJ98" s="170"/>
      <c r="AK98" s="170"/>
      <c r="AL98" s="170"/>
      <c r="AM98" s="170"/>
      <c r="AN98" s="169">
        <f t="shared" si="0"/>
        <v>0</v>
      </c>
      <c r="AO98" s="170"/>
      <c r="AP98" s="170"/>
      <c r="AQ98" s="71" t="s">
        <v>74</v>
      </c>
      <c r="AR98" s="68"/>
      <c r="AS98" s="72">
        <v>0</v>
      </c>
      <c r="AT98" s="73">
        <f t="shared" si="1"/>
        <v>0</v>
      </c>
      <c r="AU98" s="74">
        <f>'04 - Oprava dlažby na bal...'!P123</f>
        <v>62.564799999999998</v>
      </c>
      <c r="AV98" s="73">
        <f>'04 - Oprava dlažby na bal...'!J33</f>
        <v>0</v>
      </c>
      <c r="AW98" s="73">
        <f>'04 - Oprava dlažby na bal...'!J34</f>
        <v>0</v>
      </c>
      <c r="AX98" s="73">
        <f>'04 - Oprava dlažby na bal...'!J35</f>
        <v>0</v>
      </c>
      <c r="AY98" s="73">
        <f>'04 - Oprava dlažby na bal...'!J36</f>
        <v>0</v>
      </c>
      <c r="AZ98" s="73">
        <f>'04 - Oprava dlažby na bal...'!F33</f>
        <v>0</v>
      </c>
      <c r="BA98" s="73">
        <f>'04 - Oprava dlažby na bal...'!F34</f>
        <v>0</v>
      </c>
      <c r="BB98" s="73">
        <f>'04 - Oprava dlažby na bal...'!F35</f>
        <v>0</v>
      </c>
      <c r="BC98" s="73">
        <f>'04 - Oprava dlažby na bal...'!F36</f>
        <v>0</v>
      </c>
      <c r="BD98" s="75">
        <f>'04 - Oprava dlažby na bal...'!F37</f>
        <v>0</v>
      </c>
      <c r="BT98" s="76" t="s">
        <v>75</v>
      </c>
      <c r="BV98" s="76" t="s">
        <v>69</v>
      </c>
      <c r="BW98" s="76" t="s">
        <v>85</v>
      </c>
      <c r="BX98" s="76" t="s">
        <v>4</v>
      </c>
      <c r="CL98" s="76" t="s">
        <v>1</v>
      </c>
      <c r="CM98" s="76" t="s">
        <v>75</v>
      </c>
    </row>
    <row r="99" spans="1:91" s="6" customFormat="1" ht="16.5" customHeight="1" x14ac:dyDescent="0.2">
      <c r="A99" s="67" t="s">
        <v>71</v>
      </c>
      <c r="B99" s="68"/>
      <c r="C99" s="69"/>
      <c r="D99" s="171" t="s">
        <v>86</v>
      </c>
      <c r="E99" s="171"/>
      <c r="F99" s="171"/>
      <c r="G99" s="171"/>
      <c r="H99" s="171"/>
      <c r="I99" s="70"/>
      <c r="J99" s="171" t="s">
        <v>87</v>
      </c>
      <c r="K99" s="171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  <c r="Z99" s="171"/>
      <c r="AA99" s="171"/>
      <c r="AB99" s="171"/>
      <c r="AC99" s="171"/>
      <c r="AD99" s="171"/>
      <c r="AE99" s="171"/>
      <c r="AF99" s="171"/>
      <c r="AG99" s="169">
        <f>'05 - Výměna balkónového z...'!J30</f>
        <v>0</v>
      </c>
      <c r="AH99" s="170"/>
      <c r="AI99" s="170"/>
      <c r="AJ99" s="170"/>
      <c r="AK99" s="170"/>
      <c r="AL99" s="170"/>
      <c r="AM99" s="170"/>
      <c r="AN99" s="169">
        <f t="shared" si="0"/>
        <v>0</v>
      </c>
      <c r="AO99" s="170"/>
      <c r="AP99" s="170"/>
      <c r="AQ99" s="71" t="s">
        <v>74</v>
      </c>
      <c r="AR99" s="68"/>
      <c r="AS99" s="77">
        <v>0</v>
      </c>
      <c r="AT99" s="78">
        <f t="shared" si="1"/>
        <v>0</v>
      </c>
      <c r="AU99" s="79">
        <f>'05 - Výměna balkónového z...'!P122</f>
        <v>64.005427999999995</v>
      </c>
      <c r="AV99" s="78">
        <f>'05 - Výměna balkónového z...'!J33</f>
        <v>0</v>
      </c>
      <c r="AW99" s="78">
        <f>'05 - Výměna balkónového z...'!J34</f>
        <v>0</v>
      </c>
      <c r="AX99" s="78">
        <f>'05 - Výměna balkónového z...'!J35</f>
        <v>0</v>
      </c>
      <c r="AY99" s="78">
        <f>'05 - Výměna balkónového z...'!J36</f>
        <v>0</v>
      </c>
      <c r="AZ99" s="78">
        <f>'05 - Výměna balkónového z...'!F33</f>
        <v>0</v>
      </c>
      <c r="BA99" s="78">
        <f>'05 - Výměna balkónového z...'!F34</f>
        <v>0</v>
      </c>
      <c r="BB99" s="78">
        <f>'05 - Výměna balkónového z...'!F35</f>
        <v>0</v>
      </c>
      <c r="BC99" s="78">
        <f>'05 - Výměna balkónového z...'!F36</f>
        <v>0</v>
      </c>
      <c r="BD99" s="80">
        <f>'05 - Výměna balkónového z...'!F37</f>
        <v>0</v>
      </c>
      <c r="BT99" s="76" t="s">
        <v>75</v>
      </c>
      <c r="BV99" s="76" t="s">
        <v>69</v>
      </c>
      <c r="BW99" s="76" t="s">
        <v>88</v>
      </c>
      <c r="BX99" s="76" t="s">
        <v>4</v>
      </c>
      <c r="CL99" s="76" t="s">
        <v>1</v>
      </c>
      <c r="CM99" s="76" t="s">
        <v>75</v>
      </c>
    </row>
    <row r="100" spans="1:91" s="1" customFormat="1" ht="30" customHeight="1" x14ac:dyDescent="0.2">
      <c r="B100" s="25"/>
      <c r="AR100" s="25"/>
    </row>
    <row r="101" spans="1:91" s="1" customFormat="1" ht="6.9" customHeight="1" x14ac:dyDescent="0.2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25"/>
    </row>
  </sheetData>
  <mergeCells count="56">
    <mergeCell ref="L85:AJ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01 - KZS'!C2" display="/" xr:uid="{00000000-0004-0000-0000-000000000000}"/>
    <hyperlink ref="A96" location="'02 - Lešení'!C2" display="/" xr:uid="{00000000-0004-0000-0000-000001000000}"/>
    <hyperlink ref="A97" location="'03 - VRN'!C2" display="/" xr:uid="{00000000-0004-0000-0000-000002000000}"/>
    <hyperlink ref="A98" location="'04 - Oprava dlažby na bal...'!C2" display="/" xr:uid="{00000000-0004-0000-0000-000003000000}"/>
    <hyperlink ref="A99" location="'05 - Výměna balkónového z...'!C2" display="/" xr:uid="{00000000-0004-0000-0000-000004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2"/>
  <sheetViews>
    <sheetView showGridLines="0" topLeftCell="A135" workbookViewId="0">
      <selection activeCell="I135" sqref="I1:I104857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4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3" t="s">
        <v>76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26.25" customHeight="1" x14ac:dyDescent="0.2">
      <c r="B7" s="16"/>
      <c r="E7" s="189" t="str">
        <f>'Rekapitulace stavby'!K6</f>
        <v>ROZPOČET Opravy a zateplení bytového domu, zábradlí, dlažby - balkony Legionářská 3878-3879, Chomutov</v>
      </c>
      <c r="F7" s="190"/>
      <c r="G7" s="190"/>
      <c r="H7" s="190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9" t="s">
        <v>91</v>
      </c>
      <c r="F9" s="188"/>
      <c r="G9" s="188"/>
      <c r="H9" s="188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14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16</v>
      </c>
      <c r="F12" s="20" t="s">
        <v>17</v>
      </c>
      <c r="I12" s="22"/>
      <c r="J12" s="45">
        <f>'Rekapitulace stavby'!AN8</f>
        <v>45894</v>
      </c>
      <c r="L12" s="25"/>
    </row>
    <row r="13" spans="2:46" s="1" customFormat="1" ht="10.8" customHeight="1" x14ac:dyDescent="0.2">
      <c r="B13" s="25"/>
      <c r="L13" s="25"/>
    </row>
    <row r="14" spans="2:46" s="1" customFormat="1" ht="12" customHeight="1" x14ac:dyDescent="0.2">
      <c r="B14" s="25"/>
      <c r="D14" s="22" t="s">
        <v>19</v>
      </c>
      <c r="I14" s="22"/>
      <c r="J14" s="20">
        <f>IF('Rekapitulace stavby'!AN10="","",'Rekapitulace stavby'!AN10)</f>
        <v>27341313</v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>CZ27341313</v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22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3" t="str">
        <f>'Rekapitulace stavby'!E14</f>
        <v xml:space="preserve"> </v>
      </c>
      <c r="F18" s="163"/>
      <c r="G18" s="163"/>
      <c r="H18" s="163"/>
      <c r="I18" s="22"/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23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25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26</v>
      </c>
      <c r="L26" s="25"/>
    </row>
    <row r="27" spans="2:12" s="7" customFormat="1" ht="16.5" customHeight="1" x14ac:dyDescent="0.2">
      <c r="B27" s="82"/>
      <c r="E27" s="165" t="s">
        <v>1</v>
      </c>
      <c r="F27" s="165"/>
      <c r="G27" s="165"/>
      <c r="H27" s="165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27</v>
      </c>
      <c r="J30" s="59">
        <f>ROUND(J125,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29</v>
      </c>
      <c r="I32" s="28"/>
      <c r="J32" s="28" t="s">
        <v>30</v>
      </c>
      <c r="L32" s="25"/>
    </row>
    <row r="33" spans="2:12" s="1" customFormat="1" ht="14.4" customHeight="1" x14ac:dyDescent="0.2">
      <c r="B33" s="25"/>
      <c r="D33" s="48" t="s">
        <v>31</v>
      </c>
      <c r="E33" s="22" t="s">
        <v>32</v>
      </c>
      <c r="F33" s="84">
        <f>ROUND((SUM(BE125:BE191)),  2)</f>
        <v>0</v>
      </c>
      <c r="I33" s="85"/>
      <c r="J33" s="84">
        <f>ROUND(((SUM(BE125:BE191))*I33),  2)</f>
        <v>0</v>
      </c>
      <c r="L33" s="25"/>
    </row>
    <row r="34" spans="2:12" s="1" customFormat="1" ht="14.4" customHeight="1" x14ac:dyDescent="0.2">
      <c r="B34" s="25"/>
      <c r="E34" s="22" t="s">
        <v>33</v>
      </c>
      <c r="F34" s="84">
        <f>ROUND((SUM(BF125:BF191)),  2)</f>
        <v>0</v>
      </c>
      <c r="I34" s="85"/>
      <c r="J34" s="84">
        <f>ROUND(((SUM(BF125:BF191))*I34),  2)</f>
        <v>0</v>
      </c>
      <c r="L34" s="25"/>
    </row>
    <row r="35" spans="2:12" s="1" customFormat="1" ht="14.4" hidden="1" customHeight="1" x14ac:dyDescent="0.2">
      <c r="B35" s="25"/>
      <c r="E35" s="22" t="s">
        <v>34</v>
      </c>
      <c r="F35" s="84">
        <f>ROUND((SUM(BG125:BG191)),  2)</f>
        <v>0</v>
      </c>
      <c r="I35" s="85"/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35</v>
      </c>
      <c r="F36" s="84">
        <f>ROUND((SUM(BH125:BH191)),  2)</f>
        <v>0</v>
      </c>
      <c r="I36" s="85"/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36</v>
      </c>
      <c r="F37" s="84">
        <f>ROUND((SUM(BI125:BI191)),  2)</f>
        <v>0</v>
      </c>
      <c r="I37" s="85"/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92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13</v>
      </c>
      <c r="L84" s="25"/>
    </row>
    <row r="85" spans="2:47" s="1" customFormat="1" ht="26.25" customHeight="1" x14ac:dyDescent="0.2">
      <c r="B85" s="25"/>
      <c r="E85" s="189" t="str">
        <f>E7</f>
        <v>ROZPOČET Opravy a zateplení bytového domu, zábradlí, dlažby - balkony Legionářská 3878-3879, Chomutov</v>
      </c>
      <c r="F85" s="190"/>
      <c r="G85" s="190"/>
      <c r="H85" s="190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9" t="str">
        <f>E9</f>
        <v>01 - KZS</v>
      </c>
      <c r="F87" s="188"/>
      <c r="G87" s="188"/>
      <c r="H87" s="188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16</v>
      </c>
      <c r="F89" s="20" t="str">
        <f>F12</f>
        <v xml:space="preserve"> </v>
      </c>
      <c r="I89" s="22"/>
      <c r="J89" s="45">
        <f>IF(J12="","",J12)</f>
        <v>45894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19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22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93</v>
      </c>
      <c r="D94" s="86"/>
      <c r="E94" s="86"/>
      <c r="F94" s="86"/>
      <c r="G94" s="86"/>
      <c r="H94" s="86"/>
      <c r="I94" s="86"/>
      <c r="J94" s="95" t="s">
        <v>94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8" customHeight="1" x14ac:dyDescent="0.2">
      <c r="B96" s="25"/>
      <c r="C96" s="96" t="s">
        <v>95</v>
      </c>
      <c r="J96" s="59">
        <f>J125</f>
        <v>0</v>
      </c>
      <c r="L96" s="25"/>
      <c r="AU96" s="13" t="s">
        <v>96</v>
      </c>
    </row>
    <row r="97" spans="2:12" s="8" customFormat="1" ht="24.9" customHeight="1" x14ac:dyDescent="0.2">
      <c r="B97" s="97"/>
      <c r="D97" s="98" t="s">
        <v>97</v>
      </c>
      <c r="E97" s="99"/>
      <c r="F97" s="99"/>
      <c r="G97" s="99"/>
      <c r="H97" s="99"/>
      <c r="I97" s="99"/>
      <c r="J97" s="100">
        <f>J126</f>
        <v>0</v>
      </c>
      <c r="L97" s="97"/>
    </row>
    <row r="98" spans="2:12" s="9" customFormat="1" ht="19.95" customHeight="1" x14ac:dyDescent="0.2">
      <c r="B98" s="101"/>
      <c r="D98" s="102" t="s">
        <v>98</v>
      </c>
      <c r="E98" s="103"/>
      <c r="F98" s="103"/>
      <c r="G98" s="103"/>
      <c r="H98" s="103"/>
      <c r="I98" s="103"/>
      <c r="J98" s="104">
        <f>J127</f>
        <v>0</v>
      </c>
      <c r="L98" s="101"/>
    </row>
    <row r="99" spans="2:12" s="9" customFormat="1" ht="19.95" customHeight="1" x14ac:dyDescent="0.2">
      <c r="B99" s="101"/>
      <c r="D99" s="102" t="s">
        <v>99</v>
      </c>
      <c r="E99" s="103"/>
      <c r="F99" s="103"/>
      <c r="G99" s="103"/>
      <c r="H99" s="103"/>
      <c r="I99" s="103"/>
      <c r="J99" s="104">
        <f>J155</f>
        <v>0</v>
      </c>
      <c r="L99" s="101"/>
    </row>
    <row r="100" spans="2:12" s="9" customFormat="1" ht="19.95" customHeight="1" x14ac:dyDescent="0.2">
      <c r="B100" s="101"/>
      <c r="D100" s="102" t="s">
        <v>100</v>
      </c>
      <c r="E100" s="103"/>
      <c r="F100" s="103"/>
      <c r="G100" s="103"/>
      <c r="H100" s="103"/>
      <c r="I100" s="103"/>
      <c r="J100" s="104">
        <f>J159</f>
        <v>0</v>
      </c>
      <c r="L100" s="101"/>
    </row>
    <row r="101" spans="2:12" s="9" customFormat="1" ht="19.95" customHeight="1" x14ac:dyDescent="0.2">
      <c r="B101" s="101"/>
      <c r="D101" s="102" t="s">
        <v>101</v>
      </c>
      <c r="E101" s="103"/>
      <c r="F101" s="103"/>
      <c r="G101" s="103"/>
      <c r="H101" s="103"/>
      <c r="I101" s="103"/>
      <c r="J101" s="104">
        <f>J165</f>
        <v>0</v>
      </c>
      <c r="L101" s="101"/>
    </row>
    <row r="102" spans="2:12" s="8" customFormat="1" ht="24.9" customHeight="1" x14ac:dyDescent="0.2">
      <c r="B102" s="97"/>
      <c r="D102" s="98" t="s">
        <v>102</v>
      </c>
      <c r="E102" s="99"/>
      <c r="F102" s="99"/>
      <c r="G102" s="99"/>
      <c r="H102" s="99"/>
      <c r="I102" s="99"/>
      <c r="J102" s="100">
        <f>J167</f>
        <v>0</v>
      </c>
      <c r="L102" s="97"/>
    </row>
    <row r="103" spans="2:12" s="9" customFormat="1" ht="19.95" customHeight="1" x14ac:dyDescent="0.2">
      <c r="B103" s="101"/>
      <c r="D103" s="102" t="s">
        <v>103</v>
      </c>
      <c r="E103" s="103"/>
      <c r="F103" s="103"/>
      <c r="G103" s="103"/>
      <c r="H103" s="103"/>
      <c r="I103" s="103"/>
      <c r="J103" s="104">
        <f>J168</f>
        <v>0</v>
      </c>
      <c r="L103" s="101"/>
    </row>
    <row r="104" spans="2:12" s="9" customFormat="1" ht="19.95" customHeight="1" x14ac:dyDescent="0.2">
      <c r="B104" s="101"/>
      <c r="D104" s="102" t="s">
        <v>104</v>
      </c>
      <c r="E104" s="103"/>
      <c r="F104" s="103"/>
      <c r="G104" s="103"/>
      <c r="H104" s="103"/>
      <c r="I104" s="103"/>
      <c r="J104" s="104">
        <f>J170</f>
        <v>0</v>
      </c>
      <c r="L104" s="101"/>
    </row>
    <row r="105" spans="2:12" s="9" customFormat="1" ht="19.95" customHeight="1" x14ac:dyDescent="0.2">
      <c r="B105" s="101"/>
      <c r="D105" s="102" t="s">
        <v>105</v>
      </c>
      <c r="E105" s="103"/>
      <c r="F105" s="103"/>
      <c r="G105" s="103"/>
      <c r="H105" s="103"/>
      <c r="I105" s="103"/>
      <c r="J105" s="104">
        <f>J182</f>
        <v>0</v>
      </c>
      <c r="L105" s="101"/>
    </row>
    <row r="106" spans="2:12" s="1" customFormat="1" ht="21.75" customHeight="1" x14ac:dyDescent="0.2">
      <c r="B106" s="25"/>
      <c r="L106" s="25"/>
    </row>
    <row r="107" spans="2:12" s="1" customFormat="1" ht="6.9" customHeight="1" x14ac:dyDescent="0.2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" customHeight="1" x14ac:dyDescent="0.2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" customHeight="1" x14ac:dyDescent="0.2">
      <c r="B112" s="25"/>
      <c r="C112" s="17" t="s">
        <v>106</v>
      </c>
      <c r="L112" s="25"/>
    </row>
    <row r="113" spans="2:65" s="1" customFormat="1" ht="6.9" customHeight="1" x14ac:dyDescent="0.2">
      <c r="B113" s="25"/>
      <c r="L113" s="25"/>
    </row>
    <row r="114" spans="2:65" s="1" customFormat="1" ht="12" customHeight="1" x14ac:dyDescent="0.2">
      <c r="B114" s="25"/>
      <c r="C114" s="22" t="s">
        <v>13</v>
      </c>
      <c r="L114" s="25"/>
    </row>
    <row r="115" spans="2:65" s="1" customFormat="1" ht="26.25" customHeight="1" x14ac:dyDescent="0.2">
      <c r="B115" s="25"/>
      <c r="E115" s="189" t="str">
        <f>E7</f>
        <v>ROZPOČET Opravy a zateplení bytového domu, zábradlí, dlažby - balkony Legionářská 3878-3879, Chomutov</v>
      </c>
      <c r="F115" s="190"/>
      <c r="G115" s="190"/>
      <c r="H115" s="190"/>
      <c r="L115" s="25"/>
    </row>
    <row r="116" spans="2:65" s="1" customFormat="1" ht="12" customHeight="1" x14ac:dyDescent="0.2">
      <c r="B116" s="25"/>
      <c r="C116" s="22" t="s">
        <v>90</v>
      </c>
      <c r="L116" s="25"/>
    </row>
    <row r="117" spans="2:65" s="1" customFormat="1" ht="16.5" customHeight="1" x14ac:dyDescent="0.2">
      <c r="B117" s="25"/>
      <c r="E117" s="179" t="str">
        <f>E9</f>
        <v>01 - KZS</v>
      </c>
      <c r="F117" s="188"/>
      <c r="G117" s="188"/>
      <c r="H117" s="188"/>
      <c r="L117" s="25"/>
    </row>
    <row r="118" spans="2:65" s="1" customFormat="1" ht="6.9" customHeight="1" x14ac:dyDescent="0.2">
      <c r="B118" s="25"/>
      <c r="L118" s="25"/>
    </row>
    <row r="119" spans="2:65" s="1" customFormat="1" ht="12" customHeight="1" x14ac:dyDescent="0.2">
      <c r="B119" s="25"/>
      <c r="C119" s="22" t="s">
        <v>16</v>
      </c>
      <c r="F119" s="20" t="str">
        <f>F12</f>
        <v xml:space="preserve"> </v>
      </c>
      <c r="I119" s="22"/>
      <c r="J119" s="45">
        <f>IF(J12="","",J12)</f>
        <v>45894</v>
      </c>
      <c r="L119" s="25"/>
    </row>
    <row r="120" spans="2:65" s="1" customFormat="1" ht="6.9" customHeight="1" x14ac:dyDescent="0.2">
      <c r="B120" s="25"/>
      <c r="L120" s="25"/>
    </row>
    <row r="121" spans="2:65" s="1" customFormat="1" ht="15.15" customHeight="1" x14ac:dyDescent="0.2">
      <c r="B121" s="25"/>
      <c r="C121" s="22" t="s">
        <v>19</v>
      </c>
      <c r="F121" s="20" t="str">
        <f>E15</f>
        <v xml:space="preserve"> </v>
      </c>
      <c r="I121" s="22"/>
      <c r="J121" s="23" t="str">
        <f>E21</f>
        <v xml:space="preserve"> </v>
      </c>
      <c r="L121" s="25"/>
    </row>
    <row r="122" spans="2:65" s="1" customFormat="1" ht="15.15" customHeight="1" x14ac:dyDescent="0.2">
      <c r="B122" s="25"/>
      <c r="C122" s="22" t="s">
        <v>22</v>
      </c>
      <c r="F122" s="20" t="str">
        <f>IF(E18="","",E18)</f>
        <v xml:space="preserve"> </v>
      </c>
      <c r="I122" s="22"/>
      <c r="J122" s="23" t="str">
        <f>E24</f>
        <v xml:space="preserve"> </v>
      </c>
      <c r="L122" s="25"/>
    </row>
    <row r="123" spans="2:65" s="1" customFormat="1" ht="10.35" customHeight="1" x14ac:dyDescent="0.2">
      <c r="B123" s="25"/>
      <c r="L123" s="25"/>
    </row>
    <row r="124" spans="2:65" s="10" customFormat="1" ht="29.25" customHeight="1" x14ac:dyDescent="0.2">
      <c r="B124" s="105"/>
      <c r="C124" s="106" t="s">
        <v>107</v>
      </c>
      <c r="D124" s="107" t="s">
        <v>52</v>
      </c>
      <c r="E124" s="107" t="s">
        <v>48</v>
      </c>
      <c r="F124" s="107" t="s">
        <v>49</v>
      </c>
      <c r="G124" s="107" t="s">
        <v>108</v>
      </c>
      <c r="H124" s="107" t="s">
        <v>109</v>
      </c>
      <c r="I124" s="107"/>
      <c r="J124" s="108" t="s">
        <v>94</v>
      </c>
      <c r="K124" s="109" t="s">
        <v>110</v>
      </c>
      <c r="L124" s="105"/>
      <c r="M124" s="52" t="s">
        <v>1</v>
      </c>
      <c r="N124" s="53" t="s">
        <v>31</v>
      </c>
      <c r="O124" s="53" t="s">
        <v>111</v>
      </c>
      <c r="P124" s="53" t="s">
        <v>112</v>
      </c>
      <c r="Q124" s="53" t="s">
        <v>113</v>
      </c>
      <c r="R124" s="53" t="s">
        <v>114</v>
      </c>
      <c r="S124" s="53" t="s">
        <v>115</v>
      </c>
      <c r="T124" s="54" t="s">
        <v>116</v>
      </c>
    </row>
    <row r="125" spans="2:65" s="1" customFormat="1" ht="22.8" customHeight="1" x14ac:dyDescent="0.3">
      <c r="B125" s="25"/>
      <c r="C125" s="57" t="s">
        <v>117</v>
      </c>
      <c r="J125" s="110">
        <f>BK125</f>
        <v>0</v>
      </c>
      <c r="L125" s="25"/>
      <c r="M125" s="55"/>
      <c r="N125" s="46"/>
      <c r="O125" s="46"/>
      <c r="P125" s="111">
        <f>P126+P167</f>
        <v>3100.6499939999994</v>
      </c>
      <c r="Q125" s="46"/>
      <c r="R125" s="111">
        <f>R126+R167</f>
        <v>36.740045699999989</v>
      </c>
      <c r="S125" s="46"/>
      <c r="T125" s="112">
        <f>T126+T167</f>
        <v>2.3150426999999998</v>
      </c>
      <c r="AT125" s="13" t="s">
        <v>66</v>
      </c>
      <c r="AU125" s="13" t="s">
        <v>96</v>
      </c>
      <c r="BK125" s="113">
        <f>BK126+BK167</f>
        <v>0</v>
      </c>
    </row>
    <row r="126" spans="2:65" s="11" customFormat="1" ht="25.95" customHeight="1" x14ac:dyDescent="0.25">
      <c r="B126" s="114"/>
      <c r="D126" s="115" t="s">
        <v>66</v>
      </c>
      <c r="E126" s="116" t="s">
        <v>118</v>
      </c>
      <c r="F126" s="116" t="s">
        <v>119</v>
      </c>
      <c r="J126" s="117">
        <f>BK126</f>
        <v>0</v>
      </c>
      <c r="L126" s="114"/>
      <c r="M126" s="118"/>
      <c r="P126" s="119">
        <f>P127+P155+P159+P165</f>
        <v>2907.2214619999995</v>
      </c>
      <c r="R126" s="119">
        <f>R127+R155+R159+R165</f>
        <v>36.085645699999986</v>
      </c>
      <c r="T126" s="120">
        <f>T127+T155+T159+T165</f>
        <v>1.5870386999999999</v>
      </c>
      <c r="AR126" s="115" t="s">
        <v>75</v>
      </c>
      <c r="AT126" s="121" t="s">
        <v>66</v>
      </c>
      <c r="AU126" s="121" t="s">
        <v>67</v>
      </c>
      <c r="AY126" s="115" t="s">
        <v>120</v>
      </c>
      <c r="BK126" s="122">
        <f>BK127+BK155+BK159+BK165</f>
        <v>0</v>
      </c>
    </row>
    <row r="127" spans="2:65" s="11" customFormat="1" ht="22.8" customHeight="1" x14ac:dyDescent="0.25">
      <c r="B127" s="114"/>
      <c r="D127" s="115" t="s">
        <v>66</v>
      </c>
      <c r="E127" s="123" t="s">
        <v>121</v>
      </c>
      <c r="F127" s="123" t="s">
        <v>122</v>
      </c>
      <c r="J127" s="124">
        <f>BK127</f>
        <v>0</v>
      </c>
      <c r="L127" s="114"/>
      <c r="M127" s="118"/>
      <c r="P127" s="119">
        <f>SUM(P128:P154)</f>
        <v>2448.1853659999997</v>
      </c>
      <c r="R127" s="119">
        <f>SUM(R128:R154)</f>
        <v>36.084645699999989</v>
      </c>
      <c r="T127" s="120">
        <f>SUM(T128:T154)</f>
        <v>8.0686999999999998E-3</v>
      </c>
      <c r="AR127" s="115" t="s">
        <v>75</v>
      </c>
      <c r="AT127" s="121" t="s">
        <v>66</v>
      </c>
      <c r="AU127" s="121" t="s">
        <v>75</v>
      </c>
      <c r="AY127" s="115" t="s">
        <v>120</v>
      </c>
      <c r="BK127" s="122">
        <f>SUM(BK128:BK154)</f>
        <v>0</v>
      </c>
    </row>
    <row r="128" spans="2:65" s="1" customFormat="1" ht="24.15" customHeight="1" x14ac:dyDescent="0.2">
      <c r="B128" s="125"/>
      <c r="C128" s="126" t="s">
        <v>75</v>
      </c>
      <c r="D128" s="126" t="s">
        <v>123</v>
      </c>
      <c r="E128" s="127" t="s">
        <v>124</v>
      </c>
      <c r="F128" s="128" t="s">
        <v>125</v>
      </c>
      <c r="G128" s="129" t="s">
        <v>126</v>
      </c>
      <c r="H128" s="130">
        <v>1445.31</v>
      </c>
      <c r="I128" s="131"/>
      <c r="J128" s="131">
        <f t="shared" ref="J128:J154" si="0">ROUND(I128*H128,2)</f>
        <v>0</v>
      </c>
      <c r="K128" s="132"/>
      <c r="L128" s="25"/>
      <c r="M128" s="133" t="s">
        <v>1</v>
      </c>
      <c r="N128" s="134" t="s">
        <v>33</v>
      </c>
      <c r="O128" s="135">
        <v>7.5999999999999998E-2</v>
      </c>
      <c r="P128" s="135">
        <f t="shared" ref="P128:P154" si="1">O128*H128</f>
        <v>109.84356</v>
      </c>
      <c r="Q128" s="135">
        <v>6.4999999999999997E-3</v>
      </c>
      <c r="R128" s="135">
        <f t="shared" ref="R128:R154" si="2">Q128*H128</f>
        <v>9.3945149999999984</v>
      </c>
      <c r="S128" s="135">
        <v>0</v>
      </c>
      <c r="T128" s="136">
        <f t="shared" ref="T128:T154" si="3">S128*H128</f>
        <v>0</v>
      </c>
      <c r="AR128" s="137" t="s">
        <v>127</v>
      </c>
      <c r="AT128" s="137" t="s">
        <v>123</v>
      </c>
      <c r="AU128" s="137" t="s">
        <v>128</v>
      </c>
      <c r="AY128" s="13" t="s">
        <v>120</v>
      </c>
      <c r="BE128" s="138">
        <f t="shared" ref="BE128:BE154" si="4">IF(N128="základní",J128,0)</f>
        <v>0</v>
      </c>
      <c r="BF128" s="138">
        <f t="shared" ref="BF128:BF154" si="5">IF(N128="snížená",J128,0)</f>
        <v>0</v>
      </c>
      <c r="BG128" s="138">
        <f t="shared" ref="BG128:BG154" si="6">IF(N128="zákl. přenesená",J128,0)</f>
        <v>0</v>
      </c>
      <c r="BH128" s="138">
        <f t="shared" ref="BH128:BH154" si="7">IF(N128="sníž. přenesená",J128,0)</f>
        <v>0</v>
      </c>
      <c r="BI128" s="138">
        <f t="shared" ref="BI128:BI154" si="8">IF(N128="nulová",J128,0)</f>
        <v>0</v>
      </c>
      <c r="BJ128" s="13" t="s">
        <v>128</v>
      </c>
      <c r="BK128" s="138">
        <f t="shared" ref="BK128:BK154" si="9">ROUND(I128*H128,2)</f>
        <v>0</v>
      </c>
      <c r="BL128" s="13" t="s">
        <v>127</v>
      </c>
      <c r="BM128" s="137" t="s">
        <v>129</v>
      </c>
    </row>
    <row r="129" spans="2:65" s="1" customFormat="1" ht="24.15" customHeight="1" x14ac:dyDescent="0.2">
      <c r="B129" s="125"/>
      <c r="C129" s="126" t="s">
        <v>128</v>
      </c>
      <c r="D129" s="126" t="s">
        <v>123</v>
      </c>
      <c r="E129" s="127" t="s">
        <v>130</v>
      </c>
      <c r="F129" s="128" t="s">
        <v>131</v>
      </c>
      <c r="G129" s="129" t="s">
        <v>126</v>
      </c>
      <c r="H129" s="130">
        <v>73.2</v>
      </c>
      <c r="I129" s="131"/>
      <c r="J129" s="131">
        <f t="shared" si="0"/>
        <v>0</v>
      </c>
      <c r="K129" s="132"/>
      <c r="L129" s="25"/>
      <c r="M129" s="133" t="s">
        <v>1</v>
      </c>
      <c r="N129" s="134" t="s">
        <v>33</v>
      </c>
      <c r="O129" s="135">
        <v>0.33</v>
      </c>
      <c r="P129" s="135">
        <f t="shared" si="1"/>
        <v>24.156000000000002</v>
      </c>
      <c r="Q129" s="135">
        <v>4.3800000000000002E-3</v>
      </c>
      <c r="R129" s="135">
        <f t="shared" si="2"/>
        <v>0.32061600000000001</v>
      </c>
      <c r="S129" s="135">
        <v>0</v>
      </c>
      <c r="T129" s="136">
        <f t="shared" si="3"/>
        <v>0</v>
      </c>
      <c r="AR129" s="137" t="s">
        <v>127</v>
      </c>
      <c r="AT129" s="137" t="s">
        <v>123</v>
      </c>
      <c r="AU129" s="137" t="s">
        <v>128</v>
      </c>
      <c r="AY129" s="13" t="s">
        <v>120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128</v>
      </c>
      <c r="BK129" s="138">
        <f t="shared" si="9"/>
        <v>0</v>
      </c>
      <c r="BL129" s="13" t="s">
        <v>127</v>
      </c>
      <c r="BM129" s="137" t="s">
        <v>132</v>
      </c>
    </row>
    <row r="130" spans="2:65" s="1" customFormat="1" ht="24.15" customHeight="1" x14ac:dyDescent="0.2">
      <c r="B130" s="125"/>
      <c r="C130" s="126" t="s">
        <v>133</v>
      </c>
      <c r="D130" s="126" t="s">
        <v>123</v>
      </c>
      <c r="E130" s="127" t="s">
        <v>134</v>
      </c>
      <c r="F130" s="128" t="s">
        <v>135</v>
      </c>
      <c r="G130" s="129" t="s">
        <v>126</v>
      </c>
      <c r="H130" s="130">
        <v>1350.82</v>
      </c>
      <c r="I130" s="131"/>
      <c r="J130" s="131">
        <f t="shared" si="0"/>
        <v>0</v>
      </c>
      <c r="K130" s="132"/>
      <c r="L130" s="25"/>
      <c r="M130" s="133" t="s">
        <v>1</v>
      </c>
      <c r="N130" s="134" t="s">
        <v>33</v>
      </c>
      <c r="O130" s="135">
        <v>7.4999999999999997E-2</v>
      </c>
      <c r="P130" s="135">
        <f t="shared" si="1"/>
        <v>101.3115</v>
      </c>
      <c r="Q130" s="135">
        <v>2.2000000000000001E-4</v>
      </c>
      <c r="R130" s="135">
        <f t="shared" si="2"/>
        <v>0.29718040000000001</v>
      </c>
      <c r="S130" s="135">
        <v>0</v>
      </c>
      <c r="T130" s="136">
        <f t="shared" si="3"/>
        <v>0</v>
      </c>
      <c r="AR130" s="137" t="s">
        <v>127</v>
      </c>
      <c r="AT130" s="137" t="s">
        <v>123</v>
      </c>
      <c r="AU130" s="137" t="s">
        <v>128</v>
      </c>
      <c r="AY130" s="13" t="s">
        <v>120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3" t="s">
        <v>128</v>
      </c>
      <c r="BK130" s="138">
        <f t="shared" si="9"/>
        <v>0</v>
      </c>
      <c r="BL130" s="13" t="s">
        <v>127</v>
      </c>
      <c r="BM130" s="137" t="s">
        <v>136</v>
      </c>
    </row>
    <row r="131" spans="2:65" s="1" customFormat="1" ht="24.15" customHeight="1" x14ac:dyDescent="0.2">
      <c r="B131" s="125"/>
      <c r="C131" s="126" t="s">
        <v>127</v>
      </c>
      <c r="D131" s="126" t="s">
        <v>123</v>
      </c>
      <c r="E131" s="127" t="s">
        <v>137</v>
      </c>
      <c r="F131" s="128" t="s">
        <v>138</v>
      </c>
      <c r="G131" s="129" t="s">
        <v>126</v>
      </c>
      <c r="H131" s="130">
        <v>94.49</v>
      </c>
      <c r="I131" s="131"/>
      <c r="J131" s="131">
        <f t="shared" si="0"/>
        <v>0</v>
      </c>
      <c r="K131" s="132"/>
      <c r="L131" s="25"/>
      <c r="M131" s="133" t="s">
        <v>1</v>
      </c>
      <c r="N131" s="134" t="s">
        <v>33</v>
      </c>
      <c r="O131" s="135">
        <v>7.4999999999999997E-2</v>
      </c>
      <c r="P131" s="135">
        <f t="shared" si="1"/>
        <v>7.0867499999999994</v>
      </c>
      <c r="Q131" s="135">
        <v>1.8000000000000001E-4</v>
      </c>
      <c r="R131" s="135">
        <f t="shared" si="2"/>
        <v>1.7008200000000001E-2</v>
      </c>
      <c r="S131" s="135">
        <v>0</v>
      </c>
      <c r="T131" s="136">
        <f t="shared" si="3"/>
        <v>0</v>
      </c>
      <c r="AR131" s="137" t="s">
        <v>127</v>
      </c>
      <c r="AT131" s="137" t="s">
        <v>123</v>
      </c>
      <c r="AU131" s="137" t="s">
        <v>128</v>
      </c>
      <c r="AY131" s="13" t="s">
        <v>120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3" t="s">
        <v>128</v>
      </c>
      <c r="BK131" s="138">
        <f t="shared" si="9"/>
        <v>0</v>
      </c>
      <c r="BL131" s="13" t="s">
        <v>127</v>
      </c>
      <c r="BM131" s="137" t="s">
        <v>139</v>
      </c>
    </row>
    <row r="132" spans="2:65" s="1" customFormat="1" ht="37.799999999999997" customHeight="1" x14ac:dyDescent="0.2">
      <c r="B132" s="125"/>
      <c r="C132" s="126" t="s">
        <v>140</v>
      </c>
      <c r="D132" s="126" t="s">
        <v>123</v>
      </c>
      <c r="E132" s="127" t="s">
        <v>141</v>
      </c>
      <c r="F132" s="128" t="s">
        <v>142</v>
      </c>
      <c r="G132" s="129" t="s">
        <v>126</v>
      </c>
      <c r="H132" s="130">
        <v>94.49</v>
      </c>
      <c r="I132" s="131"/>
      <c r="J132" s="131">
        <f t="shared" si="0"/>
        <v>0</v>
      </c>
      <c r="K132" s="132"/>
      <c r="L132" s="25"/>
      <c r="M132" s="133" t="s">
        <v>1</v>
      </c>
      <c r="N132" s="134" t="s">
        <v>33</v>
      </c>
      <c r="O132" s="135">
        <v>1.02</v>
      </c>
      <c r="P132" s="135">
        <f t="shared" si="1"/>
        <v>96.379800000000003</v>
      </c>
      <c r="Q132" s="135">
        <v>8.3499999999999998E-3</v>
      </c>
      <c r="R132" s="135">
        <f t="shared" si="2"/>
        <v>0.78899149999999996</v>
      </c>
      <c r="S132" s="135">
        <v>0</v>
      </c>
      <c r="T132" s="136">
        <f t="shared" si="3"/>
        <v>0</v>
      </c>
      <c r="AR132" s="137" t="s">
        <v>127</v>
      </c>
      <c r="AT132" s="137" t="s">
        <v>123</v>
      </c>
      <c r="AU132" s="137" t="s">
        <v>128</v>
      </c>
      <c r="AY132" s="13" t="s">
        <v>120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128</v>
      </c>
      <c r="BK132" s="138">
        <f t="shared" si="9"/>
        <v>0</v>
      </c>
      <c r="BL132" s="13" t="s">
        <v>127</v>
      </c>
      <c r="BM132" s="137" t="s">
        <v>143</v>
      </c>
    </row>
    <row r="133" spans="2:65" s="1" customFormat="1" ht="24.15" customHeight="1" x14ac:dyDescent="0.2">
      <c r="B133" s="125"/>
      <c r="C133" s="139" t="s">
        <v>121</v>
      </c>
      <c r="D133" s="139" t="s">
        <v>144</v>
      </c>
      <c r="E133" s="140" t="s">
        <v>145</v>
      </c>
      <c r="F133" s="141" t="s">
        <v>146</v>
      </c>
      <c r="G133" s="142" t="s">
        <v>126</v>
      </c>
      <c r="H133" s="143">
        <v>113.38800000000001</v>
      </c>
      <c r="I133" s="144"/>
      <c r="J133" s="144">
        <f t="shared" si="0"/>
        <v>0</v>
      </c>
      <c r="K133" s="145"/>
      <c r="L133" s="146"/>
      <c r="M133" s="147" t="s">
        <v>1</v>
      </c>
      <c r="N133" s="148" t="s">
        <v>33</v>
      </c>
      <c r="O133" s="135">
        <v>0</v>
      </c>
      <c r="P133" s="135">
        <f t="shared" si="1"/>
        <v>0</v>
      </c>
      <c r="Q133" s="135">
        <v>3.5999999999999999E-3</v>
      </c>
      <c r="R133" s="135">
        <f t="shared" si="2"/>
        <v>0.40819680000000003</v>
      </c>
      <c r="S133" s="135">
        <v>0</v>
      </c>
      <c r="T133" s="136">
        <f t="shared" si="3"/>
        <v>0</v>
      </c>
      <c r="AR133" s="137" t="s">
        <v>147</v>
      </c>
      <c r="AT133" s="137" t="s">
        <v>144</v>
      </c>
      <c r="AU133" s="137" t="s">
        <v>128</v>
      </c>
      <c r="AY133" s="13" t="s">
        <v>120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128</v>
      </c>
      <c r="BK133" s="138">
        <f t="shared" si="9"/>
        <v>0</v>
      </c>
      <c r="BL133" s="13" t="s">
        <v>127</v>
      </c>
      <c r="BM133" s="137" t="s">
        <v>148</v>
      </c>
    </row>
    <row r="134" spans="2:65" s="1" customFormat="1" ht="16.5" customHeight="1" x14ac:dyDescent="0.2">
      <c r="B134" s="125"/>
      <c r="C134" s="126" t="s">
        <v>149</v>
      </c>
      <c r="D134" s="126" t="s">
        <v>123</v>
      </c>
      <c r="E134" s="127" t="s">
        <v>150</v>
      </c>
      <c r="F134" s="128" t="s">
        <v>151</v>
      </c>
      <c r="G134" s="129" t="s">
        <v>126</v>
      </c>
      <c r="H134" s="130">
        <v>1445.31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33</v>
      </c>
      <c r="O134" s="135">
        <v>7.3999999999999996E-2</v>
      </c>
      <c r="P134" s="135">
        <f t="shared" si="1"/>
        <v>106.95293999999998</v>
      </c>
      <c r="Q134" s="135">
        <v>2.5999999999999998E-4</v>
      </c>
      <c r="R134" s="135">
        <f t="shared" si="2"/>
        <v>0.37578059999999996</v>
      </c>
      <c r="S134" s="135">
        <v>0</v>
      </c>
      <c r="T134" s="136">
        <f t="shared" si="3"/>
        <v>0</v>
      </c>
      <c r="AR134" s="137" t="s">
        <v>127</v>
      </c>
      <c r="AT134" s="137" t="s">
        <v>123</v>
      </c>
      <c r="AU134" s="137" t="s">
        <v>128</v>
      </c>
      <c r="AY134" s="13" t="s">
        <v>120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128</v>
      </c>
      <c r="BK134" s="138">
        <f t="shared" si="9"/>
        <v>0</v>
      </c>
      <c r="BL134" s="13" t="s">
        <v>127</v>
      </c>
      <c r="BM134" s="137" t="s">
        <v>152</v>
      </c>
    </row>
    <row r="135" spans="2:65" s="1" customFormat="1" ht="44.25" customHeight="1" x14ac:dyDescent="0.2">
      <c r="B135" s="125"/>
      <c r="C135" s="126" t="s">
        <v>147</v>
      </c>
      <c r="D135" s="126" t="s">
        <v>123</v>
      </c>
      <c r="E135" s="127" t="s">
        <v>153</v>
      </c>
      <c r="F135" s="128" t="s">
        <v>154</v>
      </c>
      <c r="G135" s="129" t="s">
        <v>126</v>
      </c>
      <c r="H135" s="130">
        <v>1188</v>
      </c>
      <c r="I135" s="131"/>
      <c r="J135" s="131">
        <f t="shared" si="0"/>
        <v>0</v>
      </c>
      <c r="K135" s="132"/>
      <c r="L135" s="25"/>
      <c r="M135" s="133" t="s">
        <v>1</v>
      </c>
      <c r="N135" s="134" t="s">
        <v>33</v>
      </c>
      <c r="O135" s="135">
        <v>1.04</v>
      </c>
      <c r="P135" s="135">
        <f t="shared" si="1"/>
        <v>1235.52</v>
      </c>
      <c r="Q135" s="135">
        <v>8.5199999999999998E-3</v>
      </c>
      <c r="R135" s="135">
        <f t="shared" si="2"/>
        <v>10.12176</v>
      </c>
      <c r="S135" s="135">
        <v>0</v>
      </c>
      <c r="T135" s="136">
        <f t="shared" si="3"/>
        <v>0</v>
      </c>
      <c r="AR135" s="137" t="s">
        <v>127</v>
      </c>
      <c r="AT135" s="137" t="s">
        <v>123</v>
      </c>
      <c r="AU135" s="137" t="s">
        <v>128</v>
      </c>
      <c r="AY135" s="13" t="s">
        <v>120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128</v>
      </c>
      <c r="BK135" s="138">
        <f t="shared" si="9"/>
        <v>0</v>
      </c>
      <c r="BL135" s="13" t="s">
        <v>127</v>
      </c>
      <c r="BM135" s="137" t="s">
        <v>155</v>
      </c>
    </row>
    <row r="136" spans="2:65" s="1" customFormat="1" ht="16.5" customHeight="1" x14ac:dyDescent="0.2">
      <c r="B136" s="125"/>
      <c r="C136" s="139" t="s">
        <v>156</v>
      </c>
      <c r="D136" s="139" t="s">
        <v>144</v>
      </c>
      <c r="E136" s="140" t="s">
        <v>157</v>
      </c>
      <c r="F136" s="141" t="s">
        <v>158</v>
      </c>
      <c r="G136" s="142" t="s">
        <v>126</v>
      </c>
      <c r="H136" s="143">
        <v>1425.6</v>
      </c>
      <c r="I136" s="144"/>
      <c r="J136" s="144">
        <f t="shared" si="0"/>
        <v>0</v>
      </c>
      <c r="K136" s="145"/>
      <c r="L136" s="146"/>
      <c r="M136" s="147" t="s">
        <v>1</v>
      </c>
      <c r="N136" s="148" t="s">
        <v>33</v>
      </c>
      <c r="O136" s="135">
        <v>0</v>
      </c>
      <c r="P136" s="135">
        <f t="shared" si="1"/>
        <v>0</v>
      </c>
      <c r="Q136" s="135">
        <v>1.8E-3</v>
      </c>
      <c r="R136" s="135">
        <f t="shared" si="2"/>
        <v>2.5660799999999999</v>
      </c>
      <c r="S136" s="135">
        <v>0</v>
      </c>
      <c r="T136" s="136">
        <f t="shared" si="3"/>
        <v>0</v>
      </c>
      <c r="AR136" s="137" t="s">
        <v>147</v>
      </c>
      <c r="AT136" s="137" t="s">
        <v>144</v>
      </c>
      <c r="AU136" s="137" t="s">
        <v>128</v>
      </c>
      <c r="AY136" s="13" t="s">
        <v>120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13" t="s">
        <v>128</v>
      </c>
      <c r="BK136" s="138">
        <f t="shared" si="9"/>
        <v>0</v>
      </c>
      <c r="BL136" s="13" t="s">
        <v>127</v>
      </c>
      <c r="BM136" s="137" t="s">
        <v>159</v>
      </c>
    </row>
    <row r="137" spans="2:65" s="1" customFormat="1" ht="37.799999999999997" customHeight="1" x14ac:dyDescent="0.2">
      <c r="B137" s="125"/>
      <c r="C137" s="126" t="s">
        <v>160</v>
      </c>
      <c r="D137" s="126" t="s">
        <v>123</v>
      </c>
      <c r="E137" s="127" t="s">
        <v>161</v>
      </c>
      <c r="F137" s="128" t="s">
        <v>162</v>
      </c>
      <c r="G137" s="129" t="s">
        <v>163</v>
      </c>
      <c r="H137" s="130">
        <v>89.62</v>
      </c>
      <c r="I137" s="131"/>
      <c r="J137" s="131">
        <f t="shared" si="0"/>
        <v>0</v>
      </c>
      <c r="K137" s="132"/>
      <c r="L137" s="25"/>
      <c r="M137" s="133" t="s">
        <v>1</v>
      </c>
      <c r="N137" s="134" t="s">
        <v>33</v>
      </c>
      <c r="O137" s="135">
        <v>0.39</v>
      </c>
      <c r="P137" s="135">
        <f t="shared" si="1"/>
        <v>34.951800000000006</v>
      </c>
      <c r="Q137" s="135">
        <v>3.3899999999999998E-3</v>
      </c>
      <c r="R137" s="135">
        <f t="shared" si="2"/>
        <v>0.30381180000000002</v>
      </c>
      <c r="S137" s="135">
        <v>0</v>
      </c>
      <c r="T137" s="136">
        <f t="shared" si="3"/>
        <v>0</v>
      </c>
      <c r="AR137" s="137" t="s">
        <v>127</v>
      </c>
      <c r="AT137" s="137" t="s">
        <v>123</v>
      </c>
      <c r="AU137" s="137" t="s">
        <v>128</v>
      </c>
      <c r="AY137" s="13" t="s">
        <v>120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13" t="s">
        <v>128</v>
      </c>
      <c r="BK137" s="138">
        <f t="shared" si="9"/>
        <v>0</v>
      </c>
      <c r="BL137" s="13" t="s">
        <v>127</v>
      </c>
      <c r="BM137" s="137" t="s">
        <v>164</v>
      </c>
    </row>
    <row r="138" spans="2:65" s="1" customFormat="1" ht="16.5" customHeight="1" x14ac:dyDescent="0.2">
      <c r="B138" s="125"/>
      <c r="C138" s="139" t="s">
        <v>165</v>
      </c>
      <c r="D138" s="139" t="s">
        <v>144</v>
      </c>
      <c r="E138" s="140" t="s">
        <v>166</v>
      </c>
      <c r="F138" s="141" t="s">
        <v>167</v>
      </c>
      <c r="G138" s="142" t="s">
        <v>126</v>
      </c>
      <c r="H138" s="143">
        <v>107.544</v>
      </c>
      <c r="I138" s="144"/>
      <c r="J138" s="144">
        <f t="shared" si="0"/>
        <v>0</v>
      </c>
      <c r="K138" s="145"/>
      <c r="L138" s="146"/>
      <c r="M138" s="147" t="s">
        <v>1</v>
      </c>
      <c r="N138" s="148" t="s">
        <v>33</v>
      </c>
      <c r="O138" s="135">
        <v>0</v>
      </c>
      <c r="P138" s="135">
        <f t="shared" si="1"/>
        <v>0</v>
      </c>
      <c r="Q138" s="135">
        <v>2.9999999999999997E-4</v>
      </c>
      <c r="R138" s="135">
        <f t="shared" si="2"/>
        <v>3.2263199999999999E-2</v>
      </c>
      <c r="S138" s="135">
        <v>0</v>
      </c>
      <c r="T138" s="136">
        <f t="shared" si="3"/>
        <v>0</v>
      </c>
      <c r="AR138" s="137" t="s">
        <v>147</v>
      </c>
      <c r="AT138" s="137" t="s">
        <v>144</v>
      </c>
      <c r="AU138" s="137" t="s">
        <v>128</v>
      </c>
      <c r="AY138" s="13" t="s">
        <v>120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3" t="s">
        <v>128</v>
      </c>
      <c r="BK138" s="138">
        <f t="shared" si="9"/>
        <v>0</v>
      </c>
      <c r="BL138" s="13" t="s">
        <v>127</v>
      </c>
      <c r="BM138" s="137" t="s">
        <v>168</v>
      </c>
    </row>
    <row r="139" spans="2:65" s="1" customFormat="1" ht="37.799999999999997" customHeight="1" x14ac:dyDescent="0.2">
      <c r="B139" s="125"/>
      <c r="C139" s="126" t="s">
        <v>8</v>
      </c>
      <c r="D139" s="126" t="s">
        <v>123</v>
      </c>
      <c r="E139" s="127" t="s">
        <v>169</v>
      </c>
      <c r="F139" s="128" t="s">
        <v>170</v>
      </c>
      <c r="G139" s="129" t="s">
        <v>126</v>
      </c>
      <c r="H139" s="130">
        <v>1282.49</v>
      </c>
      <c r="I139" s="131"/>
      <c r="J139" s="131">
        <f t="shared" si="0"/>
        <v>0</v>
      </c>
      <c r="K139" s="132"/>
      <c r="L139" s="25"/>
      <c r="M139" s="133" t="s">
        <v>1</v>
      </c>
      <c r="N139" s="134" t="s">
        <v>33</v>
      </c>
      <c r="O139" s="135">
        <v>4.3999999999999997E-2</v>
      </c>
      <c r="P139" s="135">
        <f t="shared" si="1"/>
        <v>56.429559999999995</v>
      </c>
      <c r="Q139" s="135">
        <v>8.0000000000000007E-5</v>
      </c>
      <c r="R139" s="135">
        <f t="shared" si="2"/>
        <v>0.10259920000000002</v>
      </c>
      <c r="S139" s="135">
        <v>0</v>
      </c>
      <c r="T139" s="136">
        <f t="shared" si="3"/>
        <v>0</v>
      </c>
      <c r="AR139" s="137" t="s">
        <v>127</v>
      </c>
      <c r="AT139" s="137" t="s">
        <v>123</v>
      </c>
      <c r="AU139" s="137" t="s">
        <v>128</v>
      </c>
      <c r="AY139" s="13" t="s">
        <v>120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3" t="s">
        <v>128</v>
      </c>
      <c r="BK139" s="138">
        <f t="shared" si="9"/>
        <v>0</v>
      </c>
      <c r="BL139" s="13" t="s">
        <v>127</v>
      </c>
      <c r="BM139" s="137" t="s">
        <v>171</v>
      </c>
    </row>
    <row r="140" spans="2:65" s="1" customFormat="1" ht="24.15" customHeight="1" x14ac:dyDescent="0.2">
      <c r="B140" s="125"/>
      <c r="C140" s="126" t="s">
        <v>172</v>
      </c>
      <c r="D140" s="126" t="s">
        <v>123</v>
      </c>
      <c r="E140" s="127" t="s">
        <v>173</v>
      </c>
      <c r="F140" s="128" t="s">
        <v>174</v>
      </c>
      <c r="G140" s="129" t="s">
        <v>163</v>
      </c>
      <c r="H140" s="130">
        <v>106</v>
      </c>
      <c r="I140" s="131"/>
      <c r="J140" s="131">
        <f t="shared" si="0"/>
        <v>0</v>
      </c>
      <c r="K140" s="132"/>
      <c r="L140" s="25"/>
      <c r="M140" s="133" t="s">
        <v>1</v>
      </c>
      <c r="N140" s="134" t="s">
        <v>33</v>
      </c>
      <c r="O140" s="135">
        <v>0.23</v>
      </c>
      <c r="P140" s="135">
        <f t="shared" si="1"/>
        <v>24.380000000000003</v>
      </c>
      <c r="Q140" s="135">
        <v>1E-4</v>
      </c>
      <c r="R140" s="135">
        <f t="shared" si="2"/>
        <v>1.06E-2</v>
      </c>
      <c r="S140" s="135">
        <v>0</v>
      </c>
      <c r="T140" s="136">
        <f t="shared" si="3"/>
        <v>0</v>
      </c>
      <c r="AR140" s="137" t="s">
        <v>127</v>
      </c>
      <c r="AT140" s="137" t="s">
        <v>123</v>
      </c>
      <c r="AU140" s="137" t="s">
        <v>128</v>
      </c>
      <c r="AY140" s="13" t="s">
        <v>120</v>
      </c>
      <c r="BE140" s="138">
        <f t="shared" si="4"/>
        <v>0</v>
      </c>
      <c r="BF140" s="138">
        <f t="shared" si="5"/>
        <v>0</v>
      </c>
      <c r="BG140" s="138">
        <f t="shared" si="6"/>
        <v>0</v>
      </c>
      <c r="BH140" s="138">
        <f t="shared" si="7"/>
        <v>0</v>
      </c>
      <c r="BI140" s="138">
        <f t="shared" si="8"/>
        <v>0</v>
      </c>
      <c r="BJ140" s="13" t="s">
        <v>128</v>
      </c>
      <c r="BK140" s="138">
        <f t="shared" si="9"/>
        <v>0</v>
      </c>
      <c r="BL140" s="13" t="s">
        <v>127</v>
      </c>
      <c r="BM140" s="137" t="s">
        <v>175</v>
      </c>
    </row>
    <row r="141" spans="2:65" s="1" customFormat="1" ht="24.15" customHeight="1" x14ac:dyDescent="0.2">
      <c r="B141" s="125"/>
      <c r="C141" s="139" t="s">
        <v>176</v>
      </c>
      <c r="D141" s="139" t="s">
        <v>144</v>
      </c>
      <c r="E141" s="140" t="s">
        <v>177</v>
      </c>
      <c r="F141" s="141" t="s">
        <v>178</v>
      </c>
      <c r="G141" s="142" t="s">
        <v>163</v>
      </c>
      <c r="H141" s="143">
        <v>111.3</v>
      </c>
      <c r="I141" s="144"/>
      <c r="J141" s="144">
        <f t="shared" si="0"/>
        <v>0</v>
      </c>
      <c r="K141" s="145"/>
      <c r="L141" s="146"/>
      <c r="M141" s="147" t="s">
        <v>1</v>
      </c>
      <c r="N141" s="148" t="s">
        <v>33</v>
      </c>
      <c r="O141" s="135">
        <v>0</v>
      </c>
      <c r="P141" s="135">
        <f t="shared" si="1"/>
        <v>0</v>
      </c>
      <c r="Q141" s="135">
        <v>4.2000000000000002E-4</v>
      </c>
      <c r="R141" s="135">
        <f t="shared" si="2"/>
        <v>4.6746000000000003E-2</v>
      </c>
      <c r="S141" s="135">
        <v>0</v>
      </c>
      <c r="T141" s="136">
        <f t="shared" si="3"/>
        <v>0</v>
      </c>
      <c r="AR141" s="137" t="s">
        <v>147</v>
      </c>
      <c r="AT141" s="137" t="s">
        <v>144</v>
      </c>
      <c r="AU141" s="137" t="s">
        <v>128</v>
      </c>
      <c r="AY141" s="13" t="s">
        <v>120</v>
      </c>
      <c r="BE141" s="138">
        <f t="shared" si="4"/>
        <v>0</v>
      </c>
      <c r="BF141" s="138">
        <f t="shared" si="5"/>
        <v>0</v>
      </c>
      <c r="BG141" s="138">
        <f t="shared" si="6"/>
        <v>0</v>
      </c>
      <c r="BH141" s="138">
        <f t="shared" si="7"/>
        <v>0</v>
      </c>
      <c r="BI141" s="138">
        <f t="shared" si="8"/>
        <v>0</v>
      </c>
      <c r="BJ141" s="13" t="s">
        <v>128</v>
      </c>
      <c r="BK141" s="138">
        <f t="shared" si="9"/>
        <v>0</v>
      </c>
      <c r="BL141" s="13" t="s">
        <v>127</v>
      </c>
      <c r="BM141" s="137" t="s">
        <v>179</v>
      </c>
    </row>
    <row r="142" spans="2:65" s="1" customFormat="1" ht="16.5" customHeight="1" x14ac:dyDescent="0.2">
      <c r="B142" s="125"/>
      <c r="C142" s="126" t="s">
        <v>180</v>
      </c>
      <c r="D142" s="126" t="s">
        <v>123</v>
      </c>
      <c r="E142" s="127" t="s">
        <v>181</v>
      </c>
      <c r="F142" s="128" t="s">
        <v>182</v>
      </c>
      <c r="G142" s="129" t="s">
        <v>163</v>
      </c>
      <c r="H142" s="130">
        <v>1169.8</v>
      </c>
      <c r="I142" s="131"/>
      <c r="J142" s="131">
        <f t="shared" si="0"/>
        <v>0</v>
      </c>
      <c r="K142" s="132"/>
      <c r="L142" s="25"/>
      <c r="M142" s="133" t="s">
        <v>1</v>
      </c>
      <c r="N142" s="134" t="s">
        <v>33</v>
      </c>
      <c r="O142" s="135">
        <v>0.14000000000000001</v>
      </c>
      <c r="P142" s="135">
        <f t="shared" si="1"/>
        <v>163.77200000000002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R142" s="137" t="s">
        <v>127</v>
      </c>
      <c r="AT142" s="137" t="s">
        <v>123</v>
      </c>
      <c r="AU142" s="137" t="s">
        <v>128</v>
      </c>
      <c r="AY142" s="13" t="s">
        <v>120</v>
      </c>
      <c r="BE142" s="138">
        <f t="shared" si="4"/>
        <v>0</v>
      </c>
      <c r="BF142" s="138">
        <f t="shared" si="5"/>
        <v>0</v>
      </c>
      <c r="BG142" s="138">
        <f t="shared" si="6"/>
        <v>0</v>
      </c>
      <c r="BH142" s="138">
        <f t="shared" si="7"/>
        <v>0</v>
      </c>
      <c r="BI142" s="138">
        <f t="shared" si="8"/>
        <v>0</v>
      </c>
      <c r="BJ142" s="13" t="s">
        <v>128</v>
      </c>
      <c r="BK142" s="138">
        <f t="shared" si="9"/>
        <v>0</v>
      </c>
      <c r="BL142" s="13" t="s">
        <v>127</v>
      </c>
      <c r="BM142" s="137" t="s">
        <v>183</v>
      </c>
    </row>
    <row r="143" spans="2:65" s="1" customFormat="1" ht="21.75" customHeight="1" x14ac:dyDescent="0.2">
      <c r="B143" s="125"/>
      <c r="C143" s="139" t="s">
        <v>184</v>
      </c>
      <c r="D143" s="139" t="s">
        <v>144</v>
      </c>
      <c r="E143" s="140" t="s">
        <v>185</v>
      </c>
      <c r="F143" s="141" t="s">
        <v>186</v>
      </c>
      <c r="G143" s="142" t="s">
        <v>163</v>
      </c>
      <c r="H143" s="143">
        <v>649.84500000000003</v>
      </c>
      <c r="I143" s="144"/>
      <c r="J143" s="144">
        <f t="shared" si="0"/>
        <v>0</v>
      </c>
      <c r="K143" s="145"/>
      <c r="L143" s="146"/>
      <c r="M143" s="147" t="s">
        <v>1</v>
      </c>
      <c r="N143" s="148" t="s">
        <v>33</v>
      </c>
      <c r="O143" s="135">
        <v>0</v>
      </c>
      <c r="P143" s="135">
        <f t="shared" si="1"/>
        <v>0</v>
      </c>
      <c r="Q143" s="135">
        <v>1.2E-4</v>
      </c>
      <c r="R143" s="135">
        <f t="shared" si="2"/>
        <v>7.7981400000000006E-2</v>
      </c>
      <c r="S143" s="135">
        <v>0</v>
      </c>
      <c r="T143" s="136">
        <f t="shared" si="3"/>
        <v>0</v>
      </c>
      <c r="AR143" s="137" t="s">
        <v>147</v>
      </c>
      <c r="AT143" s="137" t="s">
        <v>144</v>
      </c>
      <c r="AU143" s="137" t="s">
        <v>128</v>
      </c>
      <c r="AY143" s="13" t="s">
        <v>120</v>
      </c>
      <c r="BE143" s="138">
        <f t="shared" si="4"/>
        <v>0</v>
      </c>
      <c r="BF143" s="138">
        <f t="shared" si="5"/>
        <v>0</v>
      </c>
      <c r="BG143" s="138">
        <f t="shared" si="6"/>
        <v>0</v>
      </c>
      <c r="BH143" s="138">
        <f t="shared" si="7"/>
        <v>0</v>
      </c>
      <c r="BI143" s="138">
        <f t="shared" si="8"/>
        <v>0</v>
      </c>
      <c r="BJ143" s="13" t="s">
        <v>128</v>
      </c>
      <c r="BK143" s="138">
        <f t="shared" si="9"/>
        <v>0</v>
      </c>
      <c r="BL143" s="13" t="s">
        <v>127</v>
      </c>
      <c r="BM143" s="137" t="s">
        <v>187</v>
      </c>
    </row>
    <row r="144" spans="2:65" s="1" customFormat="1" ht="24.15" customHeight="1" x14ac:dyDescent="0.2">
      <c r="B144" s="125"/>
      <c r="C144" s="139" t="s">
        <v>188</v>
      </c>
      <c r="D144" s="139" t="s">
        <v>144</v>
      </c>
      <c r="E144" s="140" t="s">
        <v>189</v>
      </c>
      <c r="F144" s="141" t="s">
        <v>190</v>
      </c>
      <c r="G144" s="142" t="s">
        <v>163</v>
      </c>
      <c r="H144" s="143">
        <v>471.24</v>
      </c>
      <c r="I144" s="144"/>
      <c r="J144" s="144">
        <f t="shared" si="0"/>
        <v>0</v>
      </c>
      <c r="K144" s="145"/>
      <c r="L144" s="146"/>
      <c r="M144" s="147" t="s">
        <v>1</v>
      </c>
      <c r="N144" s="148" t="s">
        <v>33</v>
      </c>
      <c r="O144" s="135">
        <v>0</v>
      </c>
      <c r="P144" s="135">
        <f t="shared" si="1"/>
        <v>0</v>
      </c>
      <c r="Q144" s="135">
        <v>4.0000000000000003E-5</v>
      </c>
      <c r="R144" s="135">
        <f t="shared" si="2"/>
        <v>1.8849600000000001E-2</v>
      </c>
      <c r="S144" s="135">
        <v>0</v>
      </c>
      <c r="T144" s="136">
        <f t="shared" si="3"/>
        <v>0</v>
      </c>
      <c r="AR144" s="137" t="s">
        <v>147</v>
      </c>
      <c r="AT144" s="137" t="s">
        <v>144</v>
      </c>
      <c r="AU144" s="137" t="s">
        <v>128</v>
      </c>
      <c r="AY144" s="13" t="s">
        <v>120</v>
      </c>
      <c r="BE144" s="138">
        <f t="shared" si="4"/>
        <v>0</v>
      </c>
      <c r="BF144" s="138">
        <f t="shared" si="5"/>
        <v>0</v>
      </c>
      <c r="BG144" s="138">
        <f t="shared" si="6"/>
        <v>0</v>
      </c>
      <c r="BH144" s="138">
        <f t="shared" si="7"/>
        <v>0</v>
      </c>
      <c r="BI144" s="138">
        <f t="shared" si="8"/>
        <v>0</v>
      </c>
      <c r="BJ144" s="13" t="s">
        <v>128</v>
      </c>
      <c r="BK144" s="138">
        <f t="shared" si="9"/>
        <v>0</v>
      </c>
      <c r="BL144" s="13" t="s">
        <v>127</v>
      </c>
      <c r="BM144" s="137" t="s">
        <v>191</v>
      </c>
    </row>
    <row r="145" spans="2:65" s="1" customFormat="1" ht="16.5" customHeight="1" x14ac:dyDescent="0.2">
      <c r="B145" s="125"/>
      <c r="C145" s="139" t="s">
        <v>192</v>
      </c>
      <c r="D145" s="139" t="s">
        <v>144</v>
      </c>
      <c r="E145" s="140" t="s">
        <v>193</v>
      </c>
      <c r="F145" s="141" t="s">
        <v>194</v>
      </c>
      <c r="G145" s="142" t="s">
        <v>163</v>
      </c>
      <c r="H145" s="143">
        <v>106</v>
      </c>
      <c r="I145" s="144"/>
      <c r="J145" s="144">
        <f t="shared" si="0"/>
        <v>0</v>
      </c>
      <c r="K145" s="145"/>
      <c r="L145" s="146"/>
      <c r="M145" s="147" t="s">
        <v>1</v>
      </c>
      <c r="N145" s="148" t="s">
        <v>33</v>
      </c>
      <c r="O145" s="135">
        <v>0</v>
      </c>
      <c r="P145" s="135">
        <f t="shared" si="1"/>
        <v>0</v>
      </c>
      <c r="Q145" s="135">
        <v>2.0000000000000001E-4</v>
      </c>
      <c r="R145" s="135">
        <f t="shared" si="2"/>
        <v>2.12E-2</v>
      </c>
      <c r="S145" s="135">
        <v>0</v>
      </c>
      <c r="T145" s="136">
        <f t="shared" si="3"/>
        <v>0</v>
      </c>
      <c r="AR145" s="137" t="s">
        <v>147</v>
      </c>
      <c r="AT145" s="137" t="s">
        <v>144</v>
      </c>
      <c r="AU145" s="137" t="s">
        <v>128</v>
      </c>
      <c r="AY145" s="13" t="s">
        <v>120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13" t="s">
        <v>128</v>
      </c>
      <c r="BK145" s="138">
        <f t="shared" si="9"/>
        <v>0</v>
      </c>
      <c r="BL145" s="13" t="s">
        <v>127</v>
      </c>
      <c r="BM145" s="137" t="s">
        <v>195</v>
      </c>
    </row>
    <row r="146" spans="2:65" s="1" customFormat="1" ht="24.15" customHeight="1" x14ac:dyDescent="0.2">
      <c r="B146" s="125"/>
      <c r="C146" s="126" t="s">
        <v>196</v>
      </c>
      <c r="D146" s="126" t="s">
        <v>123</v>
      </c>
      <c r="E146" s="127" t="s">
        <v>197</v>
      </c>
      <c r="F146" s="128" t="s">
        <v>198</v>
      </c>
      <c r="G146" s="129" t="s">
        <v>163</v>
      </c>
      <c r="H146" s="130">
        <v>34</v>
      </c>
      <c r="I146" s="131"/>
      <c r="J146" s="131">
        <f t="shared" si="0"/>
        <v>0</v>
      </c>
      <c r="K146" s="132"/>
      <c r="L146" s="25"/>
      <c r="M146" s="133" t="s">
        <v>1</v>
      </c>
      <c r="N146" s="134" t="s">
        <v>33</v>
      </c>
      <c r="O146" s="135">
        <v>0.14000000000000001</v>
      </c>
      <c r="P146" s="135">
        <f t="shared" si="1"/>
        <v>4.7600000000000007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R146" s="137" t="s">
        <v>127</v>
      </c>
      <c r="AT146" s="137" t="s">
        <v>123</v>
      </c>
      <c r="AU146" s="137" t="s">
        <v>128</v>
      </c>
      <c r="AY146" s="13" t="s">
        <v>120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13" t="s">
        <v>128</v>
      </c>
      <c r="BK146" s="138">
        <f t="shared" si="9"/>
        <v>0</v>
      </c>
      <c r="BL146" s="13" t="s">
        <v>127</v>
      </c>
      <c r="BM146" s="137" t="s">
        <v>199</v>
      </c>
    </row>
    <row r="147" spans="2:65" s="1" customFormat="1" ht="16.5" customHeight="1" x14ac:dyDescent="0.2">
      <c r="B147" s="125"/>
      <c r="C147" s="139" t="s">
        <v>200</v>
      </c>
      <c r="D147" s="139" t="s">
        <v>144</v>
      </c>
      <c r="E147" s="140" t="s">
        <v>201</v>
      </c>
      <c r="F147" s="141" t="s">
        <v>202</v>
      </c>
      <c r="G147" s="142" t="s">
        <v>163</v>
      </c>
      <c r="H147" s="143">
        <v>35.700000000000003</v>
      </c>
      <c r="I147" s="144"/>
      <c r="J147" s="144">
        <f t="shared" si="0"/>
        <v>0</v>
      </c>
      <c r="K147" s="145"/>
      <c r="L147" s="146"/>
      <c r="M147" s="147" t="s">
        <v>1</v>
      </c>
      <c r="N147" s="148" t="s">
        <v>33</v>
      </c>
      <c r="O147" s="135">
        <v>0</v>
      </c>
      <c r="P147" s="135">
        <f t="shared" si="1"/>
        <v>0</v>
      </c>
      <c r="Q147" s="135">
        <v>1E-4</v>
      </c>
      <c r="R147" s="135">
        <f t="shared" si="2"/>
        <v>3.5700000000000003E-3</v>
      </c>
      <c r="S147" s="135">
        <v>0</v>
      </c>
      <c r="T147" s="136">
        <f t="shared" si="3"/>
        <v>0</v>
      </c>
      <c r="AR147" s="137" t="s">
        <v>147</v>
      </c>
      <c r="AT147" s="137" t="s">
        <v>144</v>
      </c>
      <c r="AU147" s="137" t="s">
        <v>128</v>
      </c>
      <c r="AY147" s="13" t="s">
        <v>120</v>
      </c>
      <c r="BE147" s="138">
        <f t="shared" si="4"/>
        <v>0</v>
      </c>
      <c r="BF147" s="138">
        <f t="shared" si="5"/>
        <v>0</v>
      </c>
      <c r="BG147" s="138">
        <f t="shared" si="6"/>
        <v>0</v>
      </c>
      <c r="BH147" s="138">
        <f t="shared" si="7"/>
        <v>0</v>
      </c>
      <c r="BI147" s="138">
        <f t="shared" si="8"/>
        <v>0</v>
      </c>
      <c r="BJ147" s="13" t="s">
        <v>128</v>
      </c>
      <c r="BK147" s="138">
        <f t="shared" si="9"/>
        <v>0</v>
      </c>
      <c r="BL147" s="13" t="s">
        <v>127</v>
      </c>
      <c r="BM147" s="137" t="s">
        <v>203</v>
      </c>
    </row>
    <row r="148" spans="2:65" s="1" customFormat="1" ht="24.15" customHeight="1" x14ac:dyDescent="0.2">
      <c r="B148" s="125"/>
      <c r="C148" s="126" t="s">
        <v>7</v>
      </c>
      <c r="D148" s="126" t="s">
        <v>123</v>
      </c>
      <c r="E148" s="127" t="s">
        <v>204</v>
      </c>
      <c r="F148" s="128" t="s">
        <v>205</v>
      </c>
      <c r="G148" s="129" t="s">
        <v>126</v>
      </c>
      <c r="H148" s="130">
        <v>251.39</v>
      </c>
      <c r="I148" s="131"/>
      <c r="J148" s="131">
        <f t="shared" si="0"/>
        <v>0</v>
      </c>
      <c r="K148" s="132"/>
      <c r="L148" s="25"/>
      <c r="M148" s="133" t="s">
        <v>1</v>
      </c>
      <c r="N148" s="134" t="s">
        <v>33</v>
      </c>
      <c r="O148" s="135">
        <v>0.34</v>
      </c>
      <c r="P148" s="135">
        <f t="shared" si="1"/>
        <v>85.4726</v>
      </c>
      <c r="Q148" s="135">
        <v>2.3630000000000002E-2</v>
      </c>
      <c r="R148" s="135">
        <f t="shared" si="2"/>
        <v>5.9403457</v>
      </c>
      <c r="S148" s="135">
        <v>0</v>
      </c>
      <c r="T148" s="136">
        <f t="shared" si="3"/>
        <v>0</v>
      </c>
      <c r="AR148" s="137" t="s">
        <v>127</v>
      </c>
      <c r="AT148" s="137" t="s">
        <v>123</v>
      </c>
      <c r="AU148" s="137" t="s">
        <v>128</v>
      </c>
      <c r="AY148" s="13" t="s">
        <v>120</v>
      </c>
      <c r="BE148" s="138">
        <f t="shared" si="4"/>
        <v>0</v>
      </c>
      <c r="BF148" s="138">
        <f t="shared" si="5"/>
        <v>0</v>
      </c>
      <c r="BG148" s="138">
        <f t="shared" si="6"/>
        <v>0</v>
      </c>
      <c r="BH148" s="138">
        <f t="shared" si="7"/>
        <v>0</v>
      </c>
      <c r="BI148" s="138">
        <f t="shared" si="8"/>
        <v>0</v>
      </c>
      <c r="BJ148" s="13" t="s">
        <v>128</v>
      </c>
      <c r="BK148" s="138">
        <f t="shared" si="9"/>
        <v>0</v>
      </c>
      <c r="BL148" s="13" t="s">
        <v>127</v>
      </c>
      <c r="BM148" s="137" t="s">
        <v>206</v>
      </c>
    </row>
    <row r="149" spans="2:65" s="1" customFormat="1" ht="24.15" customHeight="1" x14ac:dyDescent="0.2">
      <c r="B149" s="125"/>
      <c r="C149" s="126" t="s">
        <v>207</v>
      </c>
      <c r="D149" s="126" t="s">
        <v>123</v>
      </c>
      <c r="E149" s="127" t="s">
        <v>208</v>
      </c>
      <c r="F149" s="128" t="s">
        <v>209</v>
      </c>
      <c r="G149" s="129" t="s">
        <v>126</v>
      </c>
      <c r="H149" s="130">
        <v>103.93899999999999</v>
      </c>
      <c r="I149" s="131"/>
      <c r="J149" s="131">
        <f t="shared" si="0"/>
        <v>0</v>
      </c>
      <c r="K149" s="132"/>
      <c r="L149" s="25"/>
      <c r="M149" s="133" t="s">
        <v>1</v>
      </c>
      <c r="N149" s="134" t="s">
        <v>33</v>
      </c>
      <c r="O149" s="135">
        <v>0.29399999999999998</v>
      </c>
      <c r="P149" s="135">
        <f t="shared" si="1"/>
        <v>30.558065999999997</v>
      </c>
      <c r="Q149" s="135">
        <v>5.7000000000000002E-3</v>
      </c>
      <c r="R149" s="135">
        <f t="shared" si="2"/>
        <v>0.59245229999999993</v>
      </c>
      <c r="S149" s="135">
        <v>0</v>
      </c>
      <c r="T149" s="136">
        <f t="shared" si="3"/>
        <v>0</v>
      </c>
      <c r="AR149" s="137" t="s">
        <v>127</v>
      </c>
      <c r="AT149" s="137" t="s">
        <v>123</v>
      </c>
      <c r="AU149" s="137" t="s">
        <v>128</v>
      </c>
      <c r="AY149" s="13" t="s">
        <v>120</v>
      </c>
      <c r="BE149" s="138">
        <f t="shared" si="4"/>
        <v>0</v>
      </c>
      <c r="BF149" s="138">
        <f t="shared" si="5"/>
        <v>0</v>
      </c>
      <c r="BG149" s="138">
        <f t="shared" si="6"/>
        <v>0</v>
      </c>
      <c r="BH149" s="138">
        <f t="shared" si="7"/>
        <v>0</v>
      </c>
      <c r="BI149" s="138">
        <f t="shared" si="8"/>
        <v>0</v>
      </c>
      <c r="BJ149" s="13" t="s">
        <v>128</v>
      </c>
      <c r="BK149" s="138">
        <f t="shared" si="9"/>
        <v>0</v>
      </c>
      <c r="BL149" s="13" t="s">
        <v>127</v>
      </c>
      <c r="BM149" s="137" t="s">
        <v>210</v>
      </c>
    </row>
    <row r="150" spans="2:65" s="1" customFormat="1" ht="24.15" customHeight="1" x14ac:dyDescent="0.2">
      <c r="B150" s="125"/>
      <c r="C150" s="126" t="s">
        <v>211</v>
      </c>
      <c r="D150" s="126" t="s">
        <v>123</v>
      </c>
      <c r="E150" s="127" t="s">
        <v>212</v>
      </c>
      <c r="F150" s="128" t="s">
        <v>213</v>
      </c>
      <c r="G150" s="129" t="s">
        <v>126</v>
      </c>
      <c r="H150" s="130">
        <v>1405.3820000000001</v>
      </c>
      <c r="I150" s="131"/>
      <c r="J150" s="131">
        <f t="shared" si="0"/>
        <v>0</v>
      </c>
      <c r="K150" s="132"/>
      <c r="L150" s="25"/>
      <c r="M150" s="133" t="s">
        <v>1</v>
      </c>
      <c r="N150" s="134" t="s">
        <v>33</v>
      </c>
      <c r="O150" s="135">
        <v>0.245</v>
      </c>
      <c r="P150" s="135">
        <f t="shared" si="1"/>
        <v>344.31859000000003</v>
      </c>
      <c r="Q150" s="135">
        <v>3.3E-3</v>
      </c>
      <c r="R150" s="135">
        <f t="shared" si="2"/>
        <v>4.6377606</v>
      </c>
      <c r="S150" s="135">
        <v>0</v>
      </c>
      <c r="T150" s="136">
        <f t="shared" si="3"/>
        <v>0</v>
      </c>
      <c r="AR150" s="137" t="s">
        <v>127</v>
      </c>
      <c r="AT150" s="137" t="s">
        <v>123</v>
      </c>
      <c r="AU150" s="137" t="s">
        <v>128</v>
      </c>
      <c r="AY150" s="13" t="s">
        <v>120</v>
      </c>
      <c r="BE150" s="138">
        <f t="shared" si="4"/>
        <v>0</v>
      </c>
      <c r="BF150" s="138">
        <f t="shared" si="5"/>
        <v>0</v>
      </c>
      <c r="BG150" s="138">
        <f t="shared" si="6"/>
        <v>0</v>
      </c>
      <c r="BH150" s="138">
        <f t="shared" si="7"/>
        <v>0</v>
      </c>
      <c r="BI150" s="138">
        <f t="shared" si="8"/>
        <v>0</v>
      </c>
      <c r="BJ150" s="13" t="s">
        <v>128</v>
      </c>
      <c r="BK150" s="138">
        <f t="shared" si="9"/>
        <v>0</v>
      </c>
      <c r="BL150" s="13" t="s">
        <v>127</v>
      </c>
      <c r="BM150" s="137" t="s">
        <v>214</v>
      </c>
    </row>
    <row r="151" spans="2:65" s="1" customFormat="1" ht="16.5" customHeight="1" x14ac:dyDescent="0.2">
      <c r="B151" s="125"/>
      <c r="C151" s="126" t="s">
        <v>215</v>
      </c>
      <c r="D151" s="126" t="s">
        <v>123</v>
      </c>
      <c r="E151" s="127" t="s">
        <v>216</v>
      </c>
      <c r="F151" s="128" t="s">
        <v>217</v>
      </c>
      <c r="G151" s="129" t="s">
        <v>126</v>
      </c>
      <c r="H151" s="130">
        <v>98</v>
      </c>
      <c r="I151" s="131"/>
      <c r="J151" s="131">
        <f t="shared" si="0"/>
        <v>0</v>
      </c>
      <c r="K151" s="132"/>
      <c r="L151" s="25"/>
      <c r="M151" s="133" t="s">
        <v>1</v>
      </c>
      <c r="N151" s="134" t="s">
        <v>33</v>
      </c>
      <c r="O151" s="135">
        <v>0.02</v>
      </c>
      <c r="P151" s="135">
        <f t="shared" si="1"/>
        <v>1.96</v>
      </c>
      <c r="Q151" s="135">
        <v>2.0000000000000002E-5</v>
      </c>
      <c r="R151" s="135">
        <f t="shared" si="2"/>
        <v>1.9600000000000004E-3</v>
      </c>
      <c r="S151" s="135">
        <v>6.0000000000000002E-5</v>
      </c>
      <c r="T151" s="136">
        <f t="shared" si="3"/>
        <v>5.8799999999999998E-3</v>
      </c>
      <c r="AR151" s="137" t="s">
        <v>127</v>
      </c>
      <c r="AT151" s="137" t="s">
        <v>123</v>
      </c>
      <c r="AU151" s="137" t="s">
        <v>128</v>
      </c>
      <c r="AY151" s="13" t="s">
        <v>120</v>
      </c>
      <c r="BE151" s="138">
        <f t="shared" si="4"/>
        <v>0</v>
      </c>
      <c r="BF151" s="138">
        <f t="shared" si="5"/>
        <v>0</v>
      </c>
      <c r="BG151" s="138">
        <f t="shared" si="6"/>
        <v>0</v>
      </c>
      <c r="BH151" s="138">
        <f t="shared" si="7"/>
        <v>0</v>
      </c>
      <c r="BI151" s="138">
        <f t="shared" si="8"/>
        <v>0</v>
      </c>
      <c r="BJ151" s="13" t="s">
        <v>128</v>
      </c>
      <c r="BK151" s="138">
        <f t="shared" si="9"/>
        <v>0</v>
      </c>
      <c r="BL151" s="13" t="s">
        <v>127</v>
      </c>
      <c r="BM151" s="137" t="s">
        <v>218</v>
      </c>
    </row>
    <row r="152" spans="2:65" s="1" customFormat="1" ht="24.15" customHeight="1" x14ac:dyDescent="0.2">
      <c r="B152" s="125"/>
      <c r="C152" s="126" t="s">
        <v>219</v>
      </c>
      <c r="D152" s="126" t="s">
        <v>123</v>
      </c>
      <c r="E152" s="127" t="s">
        <v>220</v>
      </c>
      <c r="F152" s="128" t="s">
        <v>221</v>
      </c>
      <c r="G152" s="129" t="s">
        <v>126</v>
      </c>
      <c r="H152" s="130">
        <v>218.87</v>
      </c>
      <c r="I152" s="131"/>
      <c r="J152" s="131">
        <f t="shared" si="0"/>
        <v>0</v>
      </c>
      <c r="K152" s="132"/>
      <c r="L152" s="25"/>
      <c r="M152" s="133" t="s">
        <v>1</v>
      </c>
      <c r="N152" s="134" t="s">
        <v>33</v>
      </c>
      <c r="O152" s="135">
        <v>0.06</v>
      </c>
      <c r="P152" s="135">
        <f t="shared" si="1"/>
        <v>13.132199999999999</v>
      </c>
      <c r="Q152" s="135">
        <v>2.0000000000000002E-5</v>
      </c>
      <c r="R152" s="135">
        <f t="shared" si="2"/>
        <v>4.3774E-3</v>
      </c>
      <c r="S152" s="135">
        <v>1.0000000000000001E-5</v>
      </c>
      <c r="T152" s="136">
        <f t="shared" si="3"/>
        <v>2.1887E-3</v>
      </c>
      <c r="AR152" s="137" t="s">
        <v>127</v>
      </c>
      <c r="AT152" s="137" t="s">
        <v>123</v>
      </c>
      <c r="AU152" s="137" t="s">
        <v>128</v>
      </c>
      <c r="AY152" s="13" t="s">
        <v>120</v>
      </c>
      <c r="BE152" s="138">
        <f t="shared" si="4"/>
        <v>0</v>
      </c>
      <c r="BF152" s="138">
        <f t="shared" si="5"/>
        <v>0</v>
      </c>
      <c r="BG152" s="138">
        <f t="shared" si="6"/>
        <v>0</v>
      </c>
      <c r="BH152" s="138">
        <f t="shared" si="7"/>
        <v>0</v>
      </c>
      <c r="BI152" s="138">
        <f t="shared" si="8"/>
        <v>0</v>
      </c>
      <c r="BJ152" s="13" t="s">
        <v>128</v>
      </c>
      <c r="BK152" s="138">
        <f t="shared" si="9"/>
        <v>0</v>
      </c>
      <c r="BL152" s="13" t="s">
        <v>127</v>
      </c>
      <c r="BM152" s="137" t="s">
        <v>222</v>
      </c>
    </row>
    <row r="153" spans="2:65" s="1" customFormat="1" ht="24.15" customHeight="1" x14ac:dyDescent="0.2">
      <c r="B153" s="125"/>
      <c r="C153" s="126" t="s">
        <v>223</v>
      </c>
      <c r="D153" s="126" t="s">
        <v>123</v>
      </c>
      <c r="E153" s="127" t="s">
        <v>224</v>
      </c>
      <c r="F153" s="128" t="s">
        <v>225</v>
      </c>
      <c r="G153" s="129" t="s">
        <v>163</v>
      </c>
      <c r="H153" s="130">
        <v>96</v>
      </c>
      <c r="I153" s="131"/>
      <c r="J153" s="131">
        <f t="shared" si="0"/>
        <v>0</v>
      </c>
      <c r="K153" s="132"/>
      <c r="L153" s="25"/>
      <c r="M153" s="133" t="s">
        <v>1</v>
      </c>
      <c r="N153" s="134" t="s">
        <v>33</v>
      </c>
      <c r="O153" s="135">
        <v>7.4999999999999997E-2</v>
      </c>
      <c r="P153" s="135">
        <f t="shared" si="1"/>
        <v>7.1999999999999993</v>
      </c>
      <c r="Q153" s="135">
        <v>0</v>
      </c>
      <c r="R153" s="135">
        <f t="shared" si="2"/>
        <v>0</v>
      </c>
      <c r="S153" s="135">
        <v>0</v>
      </c>
      <c r="T153" s="136">
        <f t="shared" si="3"/>
        <v>0</v>
      </c>
      <c r="AR153" s="137" t="s">
        <v>127</v>
      </c>
      <c r="AT153" s="137" t="s">
        <v>123</v>
      </c>
      <c r="AU153" s="137" t="s">
        <v>128</v>
      </c>
      <c r="AY153" s="13" t="s">
        <v>120</v>
      </c>
      <c r="BE153" s="138">
        <f t="shared" si="4"/>
        <v>0</v>
      </c>
      <c r="BF153" s="138">
        <f t="shared" si="5"/>
        <v>0</v>
      </c>
      <c r="BG153" s="138">
        <f t="shared" si="6"/>
        <v>0</v>
      </c>
      <c r="BH153" s="138">
        <f t="shared" si="7"/>
        <v>0</v>
      </c>
      <c r="BI153" s="138">
        <f t="shared" si="8"/>
        <v>0</v>
      </c>
      <c r="BJ153" s="13" t="s">
        <v>128</v>
      </c>
      <c r="BK153" s="138">
        <f t="shared" si="9"/>
        <v>0</v>
      </c>
      <c r="BL153" s="13" t="s">
        <v>127</v>
      </c>
      <c r="BM153" s="137" t="s">
        <v>226</v>
      </c>
    </row>
    <row r="154" spans="2:65" s="1" customFormat="1" ht="24.6" customHeight="1" x14ac:dyDescent="0.2">
      <c r="B154" s="125"/>
      <c r="C154" s="126" t="s">
        <v>227</v>
      </c>
      <c r="D154" s="126" t="s">
        <v>123</v>
      </c>
      <c r="E154" s="127" t="s">
        <v>228</v>
      </c>
      <c r="F154" s="128" t="s">
        <v>558</v>
      </c>
      <c r="G154" s="129" t="s">
        <v>229</v>
      </c>
      <c r="H154" s="130">
        <v>1</v>
      </c>
      <c r="I154" s="131"/>
      <c r="J154" s="131">
        <f t="shared" si="0"/>
        <v>0</v>
      </c>
      <c r="K154" s="132"/>
      <c r="L154" s="25"/>
      <c r="M154" s="133" t="s">
        <v>1</v>
      </c>
      <c r="N154" s="134" t="s">
        <v>33</v>
      </c>
      <c r="O154" s="135">
        <v>0</v>
      </c>
      <c r="P154" s="135">
        <f t="shared" si="1"/>
        <v>0</v>
      </c>
      <c r="Q154" s="135">
        <v>0</v>
      </c>
      <c r="R154" s="135">
        <f t="shared" si="2"/>
        <v>0</v>
      </c>
      <c r="S154" s="135">
        <v>0</v>
      </c>
      <c r="T154" s="136">
        <f t="shared" si="3"/>
        <v>0</v>
      </c>
      <c r="AR154" s="137" t="s">
        <v>127</v>
      </c>
      <c r="AT154" s="137" t="s">
        <v>123</v>
      </c>
      <c r="AU154" s="137" t="s">
        <v>128</v>
      </c>
      <c r="AY154" s="13" t="s">
        <v>120</v>
      </c>
      <c r="BE154" s="138">
        <f t="shared" si="4"/>
        <v>0</v>
      </c>
      <c r="BF154" s="138">
        <f t="shared" si="5"/>
        <v>0</v>
      </c>
      <c r="BG154" s="138">
        <f t="shared" si="6"/>
        <v>0</v>
      </c>
      <c r="BH154" s="138">
        <f t="shared" si="7"/>
        <v>0</v>
      </c>
      <c r="BI154" s="138">
        <f t="shared" si="8"/>
        <v>0</v>
      </c>
      <c r="BJ154" s="13" t="s">
        <v>128</v>
      </c>
      <c r="BK154" s="138">
        <f t="shared" si="9"/>
        <v>0</v>
      </c>
      <c r="BL154" s="13" t="s">
        <v>127</v>
      </c>
      <c r="BM154" s="137" t="s">
        <v>230</v>
      </c>
    </row>
    <row r="155" spans="2:65" s="11" customFormat="1" ht="22.8" customHeight="1" x14ac:dyDescent="0.25">
      <c r="B155" s="114"/>
      <c r="D155" s="115" t="s">
        <v>66</v>
      </c>
      <c r="E155" s="123" t="s">
        <v>156</v>
      </c>
      <c r="F155" s="123" t="s">
        <v>231</v>
      </c>
      <c r="J155" s="124">
        <f>BK155</f>
        <v>0</v>
      </c>
      <c r="L155" s="114"/>
      <c r="M155" s="118"/>
      <c r="P155" s="119">
        <f>SUM(P156:P158)</f>
        <v>409.73551000000003</v>
      </c>
      <c r="R155" s="119">
        <f>SUM(R156:R158)</f>
        <v>1E-3</v>
      </c>
      <c r="T155" s="120">
        <f>SUM(T156:T158)</f>
        <v>1.57897</v>
      </c>
      <c r="AR155" s="115" t="s">
        <v>75</v>
      </c>
      <c r="AT155" s="121" t="s">
        <v>66</v>
      </c>
      <c r="AU155" s="121" t="s">
        <v>75</v>
      </c>
      <c r="AY155" s="115" t="s">
        <v>120</v>
      </c>
      <c r="BK155" s="122">
        <f>SUM(BK156:BK158)</f>
        <v>0</v>
      </c>
    </row>
    <row r="156" spans="2:65" s="1" customFormat="1" ht="24.15" customHeight="1" x14ac:dyDescent="0.2">
      <c r="B156" s="125"/>
      <c r="C156" s="126" t="s">
        <v>232</v>
      </c>
      <c r="D156" s="126" t="s">
        <v>123</v>
      </c>
      <c r="E156" s="127" t="s">
        <v>233</v>
      </c>
      <c r="F156" s="128" t="s">
        <v>234</v>
      </c>
      <c r="G156" s="129" t="s">
        <v>126</v>
      </c>
      <c r="H156" s="130">
        <v>25</v>
      </c>
      <c r="I156" s="131"/>
      <c r="J156" s="131">
        <f>ROUND(I156*H156,2)</f>
        <v>0</v>
      </c>
      <c r="K156" s="132"/>
      <c r="L156" s="25"/>
      <c r="M156" s="133" t="s">
        <v>1</v>
      </c>
      <c r="N156" s="134" t="s">
        <v>33</v>
      </c>
      <c r="O156" s="135">
        <v>0.35399999999999998</v>
      </c>
      <c r="P156" s="135">
        <f>O156*H156</f>
        <v>8.85</v>
      </c>
      <c r="Q156" s="135">
        <v>4.0000000000000003E-5</v>
      </c>
      <c r="R156" s="135">
        <f>Q156*H156</f>
        <v>1E-3</v>
      </c>
      <c r="S156" s="135">
        <v>0</v>
      </c>
      <c r="T156" s="136">
        <f>S156*H156</f>
        <v>0</v>
      </c>
      <c r="AR156" s="137" t="s">
        <v>127</v>
      </c>
      <c r="AT156" s="137" t="s">
        <v>123</v>
      </c>
      <c r="AU156" s="137" t="s">
        <v>128</v>
      </c>
      <c r="AY156" s="13" t="s">
        <v>120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3" t="s">
        <v>128</v>
      </c>
      <c r="BK156" s="138">
        <f>ROUND(I156*H156,2)</f>
        <v>0</v>
      </c>
      <c r="BL156" s="13" t="s">
        <v>127</v>
      </c>
      <c r="BM156" s="137" t="s">
        <v>235</v>
      </c>
    </row>
    <row r="157" spans="2:65" s="1" customFormat="1" ht="37.799999999999997" customHeight="1" x14ac:dyDescent="0.2">
      <c r="B157" s="125"/>
      <c r="C157" s="126" t="s">
        <v>236</v>
      </c>
      <c r="D157" s="126" t="s">
        <v>123</v>
      </c>
      <c r="E157" s="127" t="s">
        <v>237</v>
      </c>
      <c r="F157" s="128" t="s">
        <v>238</v>
      </c>
      <c r="G157" s="129" t="s">
        <v>126</v>
      </c>
      <c r="H157" s="130">
        <v>157.89699999999999</v>
      </c>
      <c r="I157" s="131"/>
      <c r="J157" s="131">
        <f>ROUND(I157*H157,2)</f>
        <v>0</v>
      </c>
      <c r="K157" s="132"/>
      <c r="L157" s="25"/>
      <c r="M157" s="133" t="s">
        <v>1</v>
      </c>
      <c r="N157" s="134" t="s">
        <v>33</v>
      </c>
      <c r="O157" s="135">
        <v>0.04</v>
      </c>
      <c r="P157" s="135">
        <f>O157*H157</f>
        <v>6.3158799999999999</v>
      </c>
      <c r="Q157" s="135">
        <v>0</v>
      </c>
      <c r="R157" s="135">
        <f>Q157*H157</f>
        <v>0</v>
      </c>
      <c r="S157" s="135">
        <v>0.01</v>
      </c>
      <c r="T157" s="136">
        <f>S157*H157</f>
        <v>1.57897</v>
      </c>
      <c r="AR157" s="137" t="s">
        <v>127</v>
      </c>
      <c r="AT157" s="137" t="s">
        <v>123</v>
      </c>
      <c r="AU157" s="137" t="s">
        <v>128</v>
      </c>
      <c r="AY157" s="13" t="s">
        <v>120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3" t="s">
        <v>128</v>
      </c>
      <c r="BK157" s="138">
        <f>ROUND(I157*H157,2)</f>
        <v>0</v>
      </c>
      <c r="BL157" s="13" t="s">
        <v>127</v>
      </c>
      <c r="BM157" s="137" t="s">
        <v>239</v>
      </c>
    </row>
    <row r="158" spans="2:65" s="1" customFormat="1" ht="24.15" customHeight="1" x14ac:dyDescent="0.2">
      <c r="B158" s="125"/>
      <c r="C158" s="126" t="s">
        <v>240</v>
      </c>
      <c r="D158" s="126" t="s">
        <v>123</v>
      </c>
      <c r="E158" s="127" t="s">
        <v>241</v>
      </c>
      <c r="F158" s="128" t="s">
        <v>242</v>
      </c>
      <c r="G158" s="129" t="s">
        <v>126</v>
      </c>
      <c r="H158" s="130">
        <v>1445.31</v>
      </c>
      <c r="I158" s="131"/>
      <c r="J158" s="131">
        <f>ROUND(I158*H158,2)</f>
        <v>0</v>
      </c>
      <c r="K158" s="132"/>
      <c r="L158" s="25"/>
      <c r="M158" s="133" t="s">
        <v>1</v>
      </c>
      <c r="N158" s="134" t="s">
        <v>33</v>
      </c>
      <c r="O158" s="135">
        <v>0.27300000000000002</v>
      </c>
      <c r="P158" s="135">
        <f>O158*H158</f>
        <v>394.56963000000002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127</v>
      </c>
      <c r="AT158" s="137" t="s">
        <v>123</v>
      </c>
      <c r="AU158" s="137" t="s">
        <v>128</v>
      </c>
      <c r="AY158" s="13" t="s">
        <v>120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3" t="s">
        <v>128</v>
      </c>
      <c r="BK158" s="138">
        <f>ROUND(I158*H158,2)</f>
        <v>0</v>
      </c>
      <c r="BL158" s="13" t="s">
        <v>127</v>
      </c>
      <c r="BM158" s="137" t="s">
        <v>243</v>
      </c>
    </row>
    <row r="159" spans="2:65" s="11" customFormat="1" ht="22.8" customHeight="1" x14ac:dyDescent="0.25">
      <c r="B159" s="114"/>
      <c r="D159" s="115" t="s">
        <v>66</v>
      </c>
      <c r="E159" s="123" t="s">
        <v>244</v>
      </c>
      <c r="F159" s="123" t="s">
        <v>245</v>
      </c>
      <c r="J159" s="124">
        <f>BK159</f>
        <v>0</v>
      </c>
      <c r="L159" s="114"/>
      <c r="M159" s="118"/>
      <c r="P159" s="119">
        <f>SUM(P160:P164)</f>
        <v>38.008096000000002</v>
      </c>
      <c r="R159" s="119">
        <f>SUM(R160:R164)</f>
        <v>0</v>
      </c>
      <c r="T159" s="120">
        <f>SUM(T160:T164)</f>
        <v>0</v>
      </c>
      <c r="AR159" s="115" t="s">
        <v>75</v>
      </c>
      <c r="AT159" s="121" t="s">
        <v>66</v>
      </c>
      <c r="AU159" s="121" t="s">
        <v>75</v>
      </c>
      <c r="AY159" s="115" t="s">
        <v>120</v>
      </c>
      <c r="BK159" s="122">
        <f>SUM(BK160:BK164)</f>
        <v>0</v>
      </c>
    </row>
    <row r="160" spans="2:65" s="1" customFormat="1" ht="24.15" customHeight="1" x14ac:dyDescent="0.2">
      <c r="B160" s="125"/>
      <c r="C160" s="126" t="s">
        <v>246</v>
      </c>
      <c r="D160" s="126" t="s">
        <v>123</v>
      </c>
      <c r="E160" s="127" t="s">
        <v>247</v>
      </c>
      <c r="F160" s="128" t="s">
        <v>248</v>
      </c>
      <c r="G160" s="129" t="s">
        <v>249</v>
      </c>
      <c r="H160" s="130">
        <v>6.4960000000000004</v>
      </c>
      <c r="I160" s="131"/>
      <c r="J160" s="131">
        <f>ROUND(I160*H160,2)</f>
        <v>0</v>
      </c>
      <c r="K160" s="132"/>
      <c r="L160" s="25"/>
      <c r="M160" s="133" t="s">
        <v>1</v>
      </c>
      <c r="N160" s="134" t="s">
        <v>33</v>
      </c>
      <c r="O160" s="135">
        <v>5.46</v>
      </c>
      <c r="P160" s="135">
        <f>O160*H160</f>
        <v>35.468160000000005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127</v>
      </c>
      <c r="AT160" s="137" t="s">
        <v>123</v>
      </c>
      <c r="AU160" s="137" t="s">
        <v>128</v>
      </c>
      <c r="AY160" s="13" t="s">
        <v>120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3" t="s">
        <v>128</v>
      </c>
      <c r="BK160" s="138">
        <f>ROUND(I160*H160,2)</f>
        <v>0</v>
      </c>
      <c r="BL160" s="13" t="s">
        <v>127</v>
      </c>
      <c r="BM160" s="137" t="s">
        <v>250</v>
      </c>
    </row>
    <row r="161" spans="2:65" s="1" customFormat="1" ht="33" customHeight="1" x14ac:dyDescent="0.2">
      <c r="B161" s="125"/>
      <c r="C161" s="126" t="s">
        <v>251</v>
      </c>
      <c r="D161" s="126" t="s">
        <v>123</v>
      </c>
      <c r="E161" s="127" t="s">
        <v>252</v>
      </c>
      <c r="F161" s="128" t="s">
        <v>253</v>
      </c>
      <c r="G161" s="129" t="s">
        <v>249</v>
      </c>
      <c r="H161" s="130">
        <v>6.4960000000000004</v>
      </c>
      <c r="I161" s="131"/>
      <c r="J161" s="131">
        <f>ROUND(I161*H161,2)</f>
        <v>0</v>
      </c>
      <c r="K161" s="132"/>
      <c r="L161" s="25"/>
      <c r="M161" s="133" t="s">
        <v>1</v>
      </c>
      <c r="N161" s="134" t="s">
        <v>33</v>
      </c>
      <c r="O161" s="135">
        <v>0.26</v>
      </c>
      <c r="P161" s="135">
        <f>O161*H161</f>
        <v>1.6889600000000002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127</v>
      </c>
      <c r="AT161" s="137" t="s">
        <v>123</v>
      </c>
      <c r="AU161" s="137" t="s">
        <v>128</v>
      </c>
      <c r="AY161" s="13" t="s">
        <v>120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3" t="s">
        <v>128</v>
      </c>
      <c r="BK161" s="138">
        <f>ROUND(I161*H161,2)</f>
        <v>0</v>
      </c>
      <c r="BL161" s="13" t="s">
        <v>127</v>
      </c>
      <c r="BM161" s="137" t="s">
        <v>254</v>
      </c>
    </row>
    <row r="162" spans="2:65" s="1" customFormat="1" ht="24.15" customHeight="1" x14ac:dyDescent="0.2">
      <c r="B162" s="125"/>
      <c r="C162" s="126" t="s">
        <v>255</v>
      </c>
      <c r="D162" s="126" t="s">
        <v>123</v>
      </c>
      <c r="E162" s="127" t="s">
        <v>256</v>
      </c>
      <c r="F162" s="128" t="s">
        <v>257</v>
      </c>
      <c r="G162" s="129" t="s">
        <v>249</v>
      </c>
      <c r="H162" s="130">
        <v>6.4960000000000004</v>
      </c>
      <c r="I162" s="131"/>
      <c r="J162" s="131">
        <f>ROUND(I162*H162,2)</f>
        <v>0</v>
      </c>
      <c r="K162" s="132"/>
      <c r="L162" s="25"/>
      <c r="M162" s="133" t="s">
        <v>1</v>
      </c>
      <c r="N162" s="134" t="s">
        <v>33</v>
      </c>
      <c r="O162" s="135">
        <v>0.125</v>
      </c>
      <c r="P162" s="135">
        <f>O162*H162</f>
        <v>0.81200000000000006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127</v>
      </c>
      <c r="AT162" s="137" t="s">
        <v>123</v>
      </c>
      <c r="AU162" s="137" t="s">
        <v>128</v>
      </c>
      <c r="AY162" s="13" t="s">
        <v>120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3" t="s">
        <v>128</v>
      </c>
      <c r="BK162" s="138">
        <f>ROUND(I162*H162,2)</f>
        <v>0</v>
      </c>
      <c r="BL162" s="13" t="s">
        <v>127</v>
      </c>
      <c r="BM162" s="137" t="s">
        <v>258</v>
      </c>
    </row>
    <row r="163" spans="2:65" s="1" customFormat="1" ht="24.15" customHeight="1" x14ac:dyDescent="0.2">
      <c r="B163" s="125"/>
      <c r="C163" s="126" t="s">
        <v>259</v>
      </c>
      <c r="D163" s="126" t="s">
        <v>123</v>
      </c>
      <c r="E163" s="127" t="s">
        <v>260</v>
      </c>
      <c r="F163" s="128" t="s">
        <v>261</v>
      </c>
      <c r="G163" s="129" t="s">
        <v>249</v>
      </c>
      <c r="H163" s="130">
        <v>6.4960000000000004</v>
      </c>
      <c r="I163" s="131"/>
      <c r="J163" s="131">
        <f>ROUND(I163*H163,2)</f>
        <v>0</v>
      </c>
      <c r="K163" s="132"/>
      <c r="L163" s="25"/>
      <c r="M163" s="133" t="s">
        <v>1</v>
      </c>
      <c r="N163" s="134" t="s">
        <v>33</v>
      </c>
      <c r="O163" s="135">
        <v>6.0000000000000001E-3</v>
      </c>
      <c r="P163" s="135">
        <f>O163*H163</f>
        <v>3.8976000000000004E-2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127</v>
      </c>
      <c r="AT163" s="137" t="s">
        <v>123</v>
      </c>
      <c r="AU163" s="137" t="s">
        <v>128</v>
      </c>
      <c r="AY163" s="13" t="s">
        <v>120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3" t="s">
        <v>128</v>
      </c>
      <c r="BK163" s="138">
        <f>ROUND(I163*H163,2)</f>
        <v>0</v>
      </c>
      <c r="BL163" s="13" t="s">
        <v>127</v>
      </c>
      <c r="BM163" s="137" t="s">
        <v>262</v>
      </c>
    </row>
    <row r="164" spans="2:65" s="1" customFormat="1" ht="44.25" customHeight="1" x14ac:dyDescent="0.2">
      <c r="B164" s="125"/>
      <c r="C164" s="126" t="s">
        <v>263</v>
      </c>
      <c r="D164" s="126" t="s">
        <v>123</v>
      </c>
      <c r="E164" s="127" t="s">
        <v>264</v>
      </c>
      <c r="F164" s="128" t="s">
        <v>265</v>
      </c>
      <c r="G164" s="129" t="s">
        <v>249</v>
      </c>
      <c r="H164" s="130">
        <v>6.4960000000000004</v>
      </c>
      <c r="I164" s="131"/>
      <c r="J164" s="131">
        <f>ROUND(I164*H164,2)</f>
        <v>0</v>
      </c>
      <c r="K164" s="132"/>
      <c r="L164" s="25"/>
      <c r="M164" s="133" t="s">
        <v>1</v>
      </c>
      <c r="N164" s="134" t="s">
        <v>33</v>
      </c>
      <c r="O164" s="135">
        <v>0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127</v>
      </c>
      <c r="AT164" s="137" t="s">
        <v>123</v>
      </c>
      <c r="AU164" s="137" t="s">
        <v>128</v>
      </c>
      <c r="AY164" s="13" t="s">
        <v>120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3" t="s">
        <v>128</v>
      </c>
      <c r="BK164" s="138">
        <f>ROUND(I164*H164,2)</f>
        <v>0</v>
      </c>
      <c r="BL164" s="13" t="s">
        <v>127</v>
      </c>
      <c r="BM164" s="137" t="s">
        <v>266</v>
      </c>
    </row>
    <row r="165" spans="2:65" s="11" customFormat="1" ht="22.8" customHeight="1" x14ac:dyDescent="0.25">
      <c r="B165" s="114"/>
      <c r="D165" s="115" t="s">
        <v>66</v>
      </c>
      <c r="E165" s="123" t="s">
        <v>267</v>
      </c>
      <c r="F165" s="123" t="s">
        <v>268</v>
      </c>
      <c r="J165" s="124">
        <f>BK165</f>
        <v>0</v>
      </c>
      <c r="L165" s="114"/>
      <c r="M165" s="118"/>
      <c r="P165" s="119">
        <f>P166</f>
        <v>11.292489999999999</v>
      </c>
      <c r="R165" s="119">
        <f>R166</f>
        <v>0</v>
      </c>
      <c r="T165" s="120">
        <f>T166</f>
        <v>0</v>
      </c>
      <c r="AR165" s="115" t="s">
        <v>75</v>
      </c>
      <c r="AT165" s="121" t="s">
        <v>66</v>
      </c>
      <c r="AU165" s="121" t="s">
        <v>75</v>
      </c>
      <c r="AY165" s="115" t="s">
        <v>120</v>
      </c>
      <c r="BK165" s="122">
        <f>BK166</f>
        <v>0</v>
      </c>
    </row>
    <row r="166" spans="2:65" s="1" customFormat="1" ht="21.75" customHeight="1" x14ac:dyDescent="0.2">
      <c r="B166" s="125"/>
      <c r="C166" s="126" t="s">
        <v>269</v>
      </c>
      <c r="D166" s="126" t="s">
        <v>123</v>
      </c>
      <c r="E166" s="127" t="s">
        <v>270</v>
      </c>
      <c r="F166" s="128" t="s">
        <v>271</v>
      </c>
      <c r="G166" s="129" t="s">
        <v>249</v>
      </c>
      <c r="H166" s="130">
        <v>27.61</v>
      </c>
      <c r="I166" s="131"/>
      <c r="J166" s="131">
        <f>ROUND(I166*H166,2)</f>
        <v>0</v>
      </c>
      <c r="K166" s="132"/>
      <c r="L166" s="25"/>
      <c r="M166" s="133" t="s">
        <v>1</v>
      </c>
      <c r="N166" s="134" t="s">
        <v>33</v>
      </c>
      <c r="O166" s="135">
        <v>0.40899999999999997</v>
      </c>
      <c r="P166" s="135">
        <f>O166*H166</f>
        <v>11.292489999999999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AR166" s="137" t="s">
        <v>127</v>
      </c>
      <c r="AT166" s="137" t="s">
        <v>123</v>
      </c>
      <c r="AU166" s="137" t="s">
        <v>128</v>
      </c>
      <c r="AY166" s="13" t="s">
        <v>120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3" t="s">
        <v>128</v>
      </c>
      <c r="BK166" s="138">
        <f>ROUND(I166*H166,2)</f>
        <v>0</v>
      </c>
      <c r="BL166" s="13" t="s">
        <v>127</v>
      </c>
      <c r="BM166" s="137" t="s">
        <v>272</v>
      </c>
    </row>
    <row r="167" spans="2:65" s="11" customFormat="1" ht="25.95" customHeight="1" x14ac:dyDescent="0.25">
      <c r="B167" s="114"/>
      <c r="D167" s="115" t="s">
        <v>66</v>
      </c>
      <c r="E167" s="116" t="s">
        <v>273</v>
      </c>
      <c r="F167" s="116" t="s">
        <v>274</v>
      </c>
      <c r="J167" s="117">
        <f>BK167</f>
        <v>0</v>
      </c>
      <c r="L167" s="114"/>
      <c r="M167" s="118"/>
      <c r="P167" s="119">
        <f>P168+P170+P182</f>
        <v>193.42853200000002</v>
      </c>
      <c r="R167" s="119">
        <f>R168+R170+R182</f>
        <v>0.65440000000000009</v>
      </c>
      <c r="T167" s="120">
        <f>T168+T170+T182</f>
        <v>0.72800399999999998</v>
      </c>
      <c r="AR167" s="115" t="s">
        <v>128</v>
      </c>
      <c r="AT167" s="121" t="s">
        <v>66</v>
      </c>
      <c r="AU167" s="121" t="s">
        <v>67</v>
      </c>
      <c r="AY167" s="115" t="s">
        <v>120</v>
      </c>
      <c r="BK167" s="122">
        <f>BK168+BK170+BK182</f>
        <v>0</v>
      </c>
    </row>
    <row r="168" spans="2:65" s="11" customFormat="1" ht="22.8" customHeight="1" x14ac:dyDescent="0.25">
      <c r="B168" s="114"/>
      <c r="D168" s="115" t="s">
        <v>66</v>
      </c>
      <c r="E168" s="123" t="s">
        <v>275</v>
      </c>
      <c r="F168" s="123" t="s">
        <v>276</v>
      </c>
      <c r="J168" s="124">
        <f>BK168</f>
        <v>0</v>
      </c>
      <c r="L168" s="114"/>
      <c r="M168" s="118"/>
      <c r="P168" s="119">
        <f>P169</f>
        <v>0.497</v>
      </c>
      <c r="R168" s="119">
        <f>R169</f>
        <v>0</v>
      </c>
      <c r="T168" s="120">
        <f>T169</f>
        <v>0</v>
      </c>
      <c r="AR168" s="115" t="s">
        <v>128</v>
      </c>
      <c r="AT168" s="121" t="s">
        <v>66</v>
      </c>
      <c r="AU168" s="121" t="s">
        <v>75</v>
      </c>
      <c r="AY168" s="115" t="s">
        <v>120</v>
      </c>
      <c r="BK168" s="122">
        <f>BK169</f>
        <v>0</v>
      </c>
    </row>
    <row r="169" spans="2:65" s="1" customFormat="1" ht="24.15" customHeight="1" x14ac:dyDescent="0.2">
      <c r="B169" s="125"/>
      <c r="C169" s="126" t="s">
        <v>277</v>
      </c>
      <c r="D169" s="126" t="s">
        <v>123</v>
      </c>
      <c r="E169" s="127" t="s">
        <v>278</v>
      </c>
      <c r="F169" s="128" t="s">
        <v>557</v>
      </c>
      <c r="G169" s="129" t="s">
        <v>229</v>
      </c>
      <c r="H169" s="130">
        <v>1</v>
      </c>
      <c r="I169" s="131"/>
      <c r="J169" s="131">
        <f>ROUND(I169*H169,2)</f>
        <v>0</v>
      </c>
      <c r="K169" s="132"/>
      <c r="L169" s="25"/>
      <c r="M169" s="133" t="s">
        <v>1</v>
      </c>
      <c r="N169" s="134" t="s">
        <v>33</v>
      </c>
      <c r="O169" s="135">
        <v>0.497</v>
      </c>
      <c r="P169" s="135">
        <f>O169*H169</f>
        <v>0.497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AR169" s="137" t="s">
        <v>184</v>
      </c>
      <c r="AT169" s="137" t="s">
        <v>123</v>
      </c>
      <c r="AU169" s="137" t="s">
        <v>128</v>
      </c>
      <c r="AY169" s="13" t="s">
        <v>120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3" t="s">
        <v>128</v>
      </c>
      <c r="BK169" s="138">
        <f>ROUND(I169*H169,2)</f>
        <v>0</v>
      </c>
      <c r="BL169" s="13" t="s">
        <v>184</v>
      </c>
      <c r="BM169" s="137" t="s">
        <v>279</v>
      </c>
    </row>
    <row r="170" spans="2:65" s="11" customFormat="1" ht="22.8" customHeight="1" x14ac:dyDescent="0.25">
      <c r="B170" s="114"/>
      <c r="D170" s="115" t="s">
        <v>66</v>
      </c>
      <c r="E170" s="123" t="s">
        <v>280</v>
      </c>
      <c r="F170" s="123" t="s">
        <v>281</v>
      </c>
      <c r="J170" s="124">
        <f>BK170</f>
        <v>0</v>
      </c>
      <c r="L170" s="114"/>
      <c r="M170" s="118"/>
      <c r="P170" s="119">
        <f>SUM(P171:P181)</f>
        <v>148.915819</v>
      </c>
      <c r="R170" s="119">
        <f>SUM(R171:R181)</f>
        <v>0.60718000000000005</v>
      </c>
      <c r="T170" s="120">
        <f>SUM(T171:T181)</f>
        <v>0.69840400000000002</v>
      </c>
      <c r="AR170" s="115" t="s">
        <v>128</v>
      </c>
      <c r="AT170" s="121" t="s">
        <v>66</v>
      </c>
      <c r="AU170" s="121" t="s">
        <v>75</v>
      </c>
      <c r="AY170" s="115" t="s">
        <v>120</v>
      </c>
      <c r="BK170" s="122">
        <f>SUM(BK171:BK181)</f>
        <v>0</v>
      </c>
    </row>
    <row r="171" spans="2:65" s="1" customFormat="1" ht="16.5" customHeight="1" x14ac:dyDescent="0.2">
      <c r="B171" s="125"/>
      <c r="C171" s="126" t="s">
        <v>282</v>
      </c>
      <c r="D171" s="126" t="s">
        <v>123</v>
      </c>
      <c r="E171" s="127" t="s">
        <v>283</v>
      </c>
      <c r="F171" s="128" t="s">
        <v>284</v>
      </c>
      <c r="G171" s="129" t="s">
        <v>163</v>
      </c>
      <c r="H171" s="130">
        <v>105.2</v>
      </c>
      <c r="I171" s="131"/>
      <c r="J171" s="131">
        <f t="shared" ref="J171:J181" si="10">ROUND(I171*H171,2)</f>
        <v>0</v>
      </c>
      <c r="K171" s="132"/>
      <c r="L171" s="25"/>
      <c r="M171" s="133" t="s">
        <v>1</v>
      </c>
      <c r="N171" s="134" t="s">
        <v>33</v>
      </c>
      <c r="O171" s="135">
        <v>0.19500000000000001</v>
      </c>
      <c r="P171" s="135">
        <f t="shared" ref="P171:P181" si="11">O171*H171</f>
        <v>20.514000000000003</v>
      </c>
      <c r="Q171" s="135">
        <v>0</v>
      </c>
      <c r="R171" s="135">
        <f t="shared" ref="R171:R181" si="12">Q171*H171</f>
        <v>0</v>
      </c>
      <c r="S171" s="135">
        <v>1.67E-3</v>
      </c>
      <c r="T171" s="136">
        <f t="shared" ref="T171:T181" si="13">S171*H171</f>
        <v>0.17568400000000001</v>
      </c>
      <c r="AR171" s="137" t="s">
        <v>184</v>
      </c>
      <c r="AT171" s="137" t="s">
        <v>123</v>
      </c>
      <c r="AU171" s="137" t="s">
        <v>128</v>
      </c>
      <c r="AY171" s="13" t="s">
        <v>120</v>
      </c>
      <c r="BE171" s="138">
        <f t="shared" ref="BE171:BE181" si="14">IF(N171="základní",J171,0)</f>
        <v>0</v>
      </c>
      <c r="BF171" s="138">
        <f t="shared" ref="BF171:BF181" si="15">IF(N171="snížená",J171,0)</f>
        <v>0</v>
      </c>
      <c r="BG171" s="138">
        <f t="shared" ref="BG171:BG181" si="16">IF(N171="zákl. přenesená",J171,0)</f>
        <v>0</v>
      </c>
      <c r="BH171" s="138">
        <f t="shared" ref="BH171:BH181" si="17">IF(N171="sníž. přenesená",J171,0)</f>
        <v>0</v>
      </c>
      <c r="BI171" s="138">
        <f t="shared" ref="BI171:BI181" si="18">IF(N171="nulová",J171,0)</f>
        <v>0</v>
      </c>
      <c r="BJ171" s="13" t="s">
        <v>128</v>
      </c>
      <c r="BK171" s="138">
        <f t="shared" ref="BK171:BK181" si="19">ROUND(I171*H171,2)</f>
        <v>0</v>
      </c>
      <c r="BL171" s="13" t="s">
        <v>184</v>
      </c>
      <c r="BM171" s="137" t="s">
        <v>285</v>
      </c>
    </row>
    <row r="172" spans="2:65" s="1" customFormat="1" ht="16.5" customHeight="1" x14ac:dyDescent="0.2">
      <c r="B172" s="125"/>
      <c r="C172" s="126" t="s">
        <v>286</v>
      </c>
      <c r="D172" s="126" t="s">
        <v>123</v>
      </c>
      <c r="E172" s="127" t="s">
        <v>287</v>
      </c>
      <c r="F172" s="128" t="s">
        <v>288</v>
      </c>
      <c r="G172" s="129" t="s">
        <v>163</v>
      </c>
      <c r="H172" s="130">
        <v>98</v>
      </c>
      <c r="I172" s="131"/>
      <c r="J172" s="131">
        <f t="shared" si="10"/>
        <v>0</v>
      </c>
      <c r="K172" s="132"/>
      <c r="L172" s="25"/>
      <c r="M172" s="133" t="s">
        <v>1</v>
      </c>
      <c r="N172" s="134" t="s">
        <v>33</v>
      </c>
      <c r="O172" s="135">
        <v>0.189</v>
      </c>
      <c r="P172" s="135">
        <f t="shared" si="11"/>
        <v>18.521999999999998</v>
      </c>
      <c r="Q172" s="135">
        <v>0</v>
      </c>
      <c r="R172" s="135">
        <f t="shared" si="12"/>
        <v>0</v>
      </c>
      <c r="S172" s="135">
        <v>2.5999999999999999E-3</v>
      </c>
      <c r="T172" s="136">
        <f t="shared" si="13"/>
        <v>0.25479999999999997</v>
      </c>
      <c r="AR172" s="137" t="s">
        <v>184</v>
      </c>
      <c r="AT172" s="137" t="s">
        <v>123</v>
      </c>
      <c r="AU172" s="137" t="s">
        <v>128</v>
      </c>
      <c r="AY172" s="13" t="s">
        <v>120</v>
      </c>
      <c r="BE172" s="138">
        <f t="shared" si="14"/>
        <v>0</v>
      </c>
      <c r="BF172" s="138">
        <f t="shared" si="15"/>
        <v>0</v>
      </c>
      <c r="BG172" s="138">
        <f t="shared" si="16"/>
        <v>0</v>
      </c>
      <c r="BH172" s="138">
        <f t="shared" si="17"/>
        <v>0</v>
      </c>
      <c r="BI172" s="138">
        <f t="shared" si="18"/>
        <v>0</v>
      </c>
      <c r="BJ172" s="13" t="s">
        <v>128</v>
      </c>
      <c r="BK172" s="138">
        <f t="shared" si="19"/>
        <v>0</v>
      </c>
      <c r="BL172" s="13" t="s">
        <v>184</v>
      </c>
      <c r="BM172" s="137" t="s">
        <v>289</v>
      </c>
    </row>
    <row r="173" spans="2:65" s="1" customFormat="1" ht="16.5" customHeight="1" x14ac:dyDescent="0.2">
      <c r="B173" s="125"/>
      <c r="C173" s="126" t="s">
        <v>290</v>
      </c>
      <c r="D173" s="126" t="s">
        <v>123</v>
      </c>
      <c r="E173" s="127" t="s">
        <v>291</v>
      </c>
      <c r="F173" s="128" t="s">
        <v>292</v>
      </c>
      <c r="G173" s="129" t="s">
        <v>163</v>
      </c>
      <c r="H173" s="130">
        <v>68</v>
      </c>
      <c r="I173" s="131"/>
      <c r="J173" s="131">
        <f t="shared" si="10"/>
        <v>0</v>
      </c>
      <c r="K173" s="132"/>
      <c r="L173" s="25"/>
      <c r="M173" s="133" t="s">
        <v>1</v>
      </c>
      <c r="N173" s="134" t="s">
        <v>33</v>
      </c>
      <c r="O173" s="135">
        <v>0.14699999999999999</v>
      </c>
      <c r="P173" s="135">
        <f t="shared" si="11"/>
        <v>9.9959999999999987</v>
      </c>
      <c r="Q173" s="135">
        <v>0</v>
      </c>
      <c r="R173" s="135">
        <f t="shared" si="12"/>
        <v>0</v>
      </c>
      <c r="S173" s="135">
        <v>3.9399999999999999E-3</v>
      </c>
      <c r="T173" s="136">
        <f t="shared" si="13"/>
        <v>0.26791999999999999</v>
      </c>
      <c r="AR173" s="137" t="s">
        <v>184</v>
      </c>
      <c r="AT173" s="137" t="s">
        <v>123</v>
      </c>
      <c r="AU173" s="137" t="s">
        <v>128</v>
      </c>
      <c r="AY173" s="13" t="s">
        <v>120</v>
      </c>
      <c r="BE173" s="138">
        <f t="shared" si="14"/>
        <v>0</v>
      </c>
      <c r="BF173" s="138">
        <f t="shared" si="15"/>
        <v>0</v>
      </c>
      <c r="BG173" s="138">
        <f t="shared" si="16"/>
        <v>0</v>
      </c>
      <c r="BH173" s="138">
        <f t="shared" si="17"/>
        <v>0</v>
      </c>
      <c r="BI173" s="138">
        <f t="shared" si="18"/>
        <v>0</v>
      </c>
      <c r="BJ173" s="13" t="s">
        <v>128</v>
      </c>
      <c r="BK173" s="138">
        <f t="shared" si="19"/>
        <v>0</v>
      </c>
      <c r="BL173" s="13" t="s">
        <v>184</v>
      </c>
      <c r="BM173" s="137" t="s">
        <v>293</v>
      </c>
    </row>
    <row r="174" spans="2:65" s="1" customFormat="1" ht="24.15" customHeight="1" x14ac:dyDescent="0.2">
      <c r="B174" s="125"/>
      <c r="C174" s="126" t="s">
        <v>294</v>
      </c>
      <c r="D174" s="126" t="s">
        <v>123</v>
      </c>
      <c r="E174" s="127" t="s">
        <v>295</v>
      </c>
      <c r="F174" s="128" t="s">
        <v>296</v>
      </c>
      <c r="G174" s="129" t="s">
        <v>163</v>
      </c>
      <c r="H174" s="130">
        <v>105.2</v>
      </c>
      <c r="I174" s="131"/>
      <c r="J174" s="131">
        <f t="shared" si="10"/>
        <v>0</v>
      </c>
      <c r="K174" s="132"/>
      <c r="L174" s="25"/>
      <c r="M174" s="133" t="s">
        <v>1</v>
      </c>
      <c r="N174" s="134" t="s">
        <v>33</v>
      </c>
      <c r="O174" s="135">
        <v>0.36299999999999999</v>
      </c>
      <c r="P174" s="135">
        <f t="shared" si="11"/>
        <v>38.187600000000003</v>
      </c>
      <c r="Q174" s="135">
        <v>1.75E-3</v>
      </c>
      <c r="R174" s="135">
        <f t="shared" si="12"/>
        <v>0.18410000000000001</v>
      </c>
      <c r="S174" s="135">
        <v>0</v>
      </c>
      <c r="T174" s="136">
        <f t="shared" si="13"/>
        <v>0</v>
      </c>
      <c r="AR174" s="137" t="s">
        <v>184</v>
      </c>
      <c r="AT174" s="137" t="s">
        <v>123</v>
      </c>
      <c r="AU174" s="137" t="s">
        <v>128</v>
      </c>
      <c r="AY174" s="13" t="s">
        <v>120</v>
      </c>
      <c r="BE174" s="138">
        <f t="shared" si="14"/>
        <v>0</v>
      </c>
      <c r="BF174" s="138">
        <f t="shared" si="15"/>
        <v>0</v>
      </c>
      <c r="BG174" s="138">
        <f t="shared" si="16"/>
        <v>0</v>
      </c>
      <c r="BH174" s="138">
        <f t="shared" si="17"/>
        <v>0</v>
      </c>
      <c r="BI174" s="138">
        <f t="shared" si="18"/>
        <v>0</v>
      </c>
      <c r="BJ174" s="13" t="s">
        <v>128</v>
      </c>
      <c r="BK174" s="138">
        <f t="shared" si="19"/>
        <v>0</v>
      </c>
      <c r="BL174" s="13" t="s">
        <v>184</v>
      </c>
      <c r="BM174" s="137" t="s">
        <v>297</v>
      </c>
    </row>
    <row r="175" spans="2:65" s="1" customFormat="1" ht="16.5" customHeight="1" x14ac:dyDescent="0.2">
      <c r="B175" s="125"/>
      <c r="C175" s="139" t="s">
        <v>298</v>
      </c>
      <c r="D175" s="139" t="s">
        <v>144</v>
      </c>
      <c r="E175" s="140" t="s">
        <v>299</v>
      </c>
      <c r="F175" s="141" t="s">
        <v>300</v>
      </c>
      <c r="G175" s="142" t="s">
        <v>301</v>
      </c>
      <c r="H175" s="143">
        <v>81</v>
      </c>
      <c r="I175" s="144"/>
      <c r="J175" s="144">
        <f t="shared" si="10"/>
        <v>0</v>
      </c>
      <c r="K175" s="145"/>
      <c r="L175" s="146"/>
      <c r="M175" s="147" t="s">
        <v>1</v>
      </c>
      <c r="N175" s="148" t="s">
        <v>33</v>
      </c>
      <c r="O175" s="135">
        <v>0</v>
      </c>
      <c r="P175" s="135">
        <f t="shared" si="11"/>
        <v>0</v>
      </c>
      <c r="Q175" s="135">
        <v>2.0000000000000001E-4</v>
      </c>
      <c r="R175" s="135">
        <f t="shared" si="12"/>
        <v>1.6199999999999999E-2</v>
      </c>
      <c r="S175" s="135">
        <v>0</v>
      </c>
      <c r="T175" s="136">
        <f t="shared" si="13"/>
        <v>0</v>
      </c>
      <c r="AR175" s="137" t="s">
        <v>251</v>
      </c>
      <c r="AT175" s="137" t="s">
        <v>144</v>
      </c>
      <c r="AU175" s="137" t="s">
        <v>128</v>
      </c>
      <c r="AY175" s="13" t="s">
        <v>120</v>
      </c>
      <c r="BE175" s="138">
        <f t="shared" si="14"/>
        <v>0</v>
      </c>
      <c r="BF175" s="138">
        <f t="shared" si="15"/>
        <v>0</v>
      </c>
      <c r="BG175" s="138">
        <f t="shared" si="16"/>
        <v>0</v>
      </c>
      <c r="BH175" s="138">
        <f t="shared" si="17"/>
        <v>0</v>
      </c>
      <c r="BI175" s="138">
        <f t="shared" si="18"/>
        <v>0</v>
      </c>
      <c r="BJ175" s="13" t="s">
        <v>128</v>
      </c>
      <c r="BK175" s="138">
        <f t="shared" si="19"/>
        <v>0</v>
      </c>
      <c r="BL175" s="13" t="s">
        <v>184</v>
      </c>
      <c r="BM175" s="137" t="s">
        <v>302</v>
      </c>
    </row>
    <row r="176" spans="2:65" s="1" customFormat="1" ht="16.5" customHeight="1" x14ac:dyDescent="0.2">
      <c r="B176" s="125"/>
      <c r="C176" s="126" t="s">
        <v>303</v>
      </c>
      <c r="D176" s="126" t="s">
        <v>123</v>
      </c>
      <c r="E176" s="127" t="s">
        <v>304</v>
      </c>
      <c r="F176" s="128" t="s">
        <v>305</v>
      </c>
      <c r="G176" s="129" t="s">
        <v>163</v>
      </c>
      <c r="H176" s="130">
        <v>98</v>
      </c>
      <c r="I176" s="131"/>
      <c r="J176" s="131">
        <f t="shared" si="10"/>
        <v>0</v>
      </c>
      <c r="K176" s="132"/>
      <c r="L176" s="25"/>
      <c r="M176" s="133" t="s">
        <v>1</v>
      </c>
      <c r="N176" s="134" t="s">
        <v>33</v>
      </c>
      <c r="O176" s="135">
        <v>0.245</v>
      </c>
      <c r="P176" s="135">
        <f t="shared" si="11"/>
        <v>24.009999999999998</v>
      </c>
      <c r="Q176" s="135">
        <v>0</v>
      </c>
      <c r="R176" s="135">
        <f t="shared" si="12"/>
        <v>0</v>
      </c>
      <c r="S176" s="135">
        <v>0</v>
      </c>
      <c r="T176" s="136">
        <f t="shared" si="13"/>
        <v>0</v>
      </c>
      <c r="AR176" s="137" t="s">
        <v>184</v>
      </c>
      <c r="AT176" s="137" t="s">
        <v>123</v>
      </c>
      <c r="AU176" s="137" t="s">
        <v>128</v>
      </c>
      <c r="AY176" s="13" t="s">
        <v>120</v>
      </c>
      <c r="BE176" s="138">
        <f t="shared" si="14"/>
        <v>0</v>
      </c>
      <c r="BF176" s="138">
        <f t="shared" si="15"/>
        <v>0</v>
      </c>
      <c r="BG176" s="138">
        <f t="shared" si="16"/>
        <v>0</v>
      </c>
      <c r="BH176" s="138">
        <f t="shared" si="17"/>
        <v>0</v>
      </c>
      <c r="BI176" s="138">
        <f t="shared" si="18"/>
        <v>0</v>
      </c>
      <c r="BJ176" s="13" t="s">
        <v>128</v>
      </c>
      <c r="BK176" s="138">
        <f t="shared" si="19"/>
        <v>0</v>
      </c>
      <c r="BL176" s="13" t="s">
        <v>184</v>
      </c>
      <c r="BM176" s="137" t="s">
        <v>306</v>
      </c>
    </row>
    <row r="177" spans="2:65" s="1" customFormat="1" ht="16.5" customHeight="1" x14ac:dyDescent="0.2">
      <c r="B177" s="125"/>
      <c r="C177" s="139" t="s">
        <v>307</v>
      </c>
      <c r="D177" s="139" t="s">
        <v>144</v>
      </c>
      <c r="E177" s="140" t="s">
        <v>308</v>
      </c>
      <c r="F177" s="141" t="s">
        <v>309</v>
      </c>
      <c r="G177" s="142" t="s">
        <v>163</v>
      </c>
      <c r="H177" s="143">
        <v>107.8</v>
      </c>
      <c r="I177" s="144"/>
      <c r="J177" s="144">
        <f t="shared" si="10"/>
        <v>0</v>
      </c>
      <c r="K177" s="145"/>
      <c r="L177" s="146"/>
      <c r="M177" s="147" t="s">
        <v>1</v>
      </c>
      <c r="N177" s="148" t="s">
        <v>33</v>
      </c>
      <c r="O177" s="135">
        <v>0</v>
      </c>
      <c r="P177" s="135">
        <f t="shared" si="11"/>
        <v>0</v>
      </c>
      <c r="Q177" s="135">
        <v>1.8E-3</v>
      </c>
      <c r="R177" s="135">
        <f t="shared" si="12"/>
        <v>0.19403999999999999</v>
      </c>
      <c r="S177" s="135">
        <v>0</v>
      </c>
      <c r="T177" s="136">
        <f t="shared" si="13"/>
        <v>0</v>
      </c>
      <c r="AR177" s="137" t="s">
        <v>251</v>
      </c>
      <c r="AT177" s="137" t="s">
        <v>144</v>
      </c>
      <c r="AU177" s="137" t="s">
        <v>128</v>
      </c>
      <c r="AY177" s="13" t="s">
        <v>120</v>
      </c>
      <c r="BE177" s="138">
        <f t="shared" si="14"/>
        <v>0</v>
      </c>
      <c r="BF177" s="138">
        <f t="shared" si="15"/>
        <v>0</v>
      </c>
      <c r="BG177" s="138">
        <f t="shared" si="16"/>
        <v>0</v>
      </c>
      <c r="BH177" s="138">
        <f t="shared" si="17"/>
        <v>0</v>
      </c>
      <c r="BI177" s="138">
        <f t="shared" si="18"/>
        <v>0</v>
      </c>
      <c r="BJ177" s="13" t="s">
        <v>128</v>
      </c>
      <c r="BK177" s="138">
        <f t="shared" si="19"/>
        <v>0</v>
      </c>
      <c r="BL177" s="13" t="s">
        <v>184</v>
      </c>
      <c r="BM177" s="137" t="s">
        <v>310</v>
      </c>
    </row>
    <row r="178" spans="2:65" s="1" customFormat="1" ht="24.15" customHeight="1" x14ac:dyDescent="0.2">
      <c r="B178" s="125"/>
      <c r="C178" s="126" t="s">
        <v>311</v>
      </c>
      <c r="D178" s="126" t="s">
        <v>123</v>
      </c>
      <c r="E178" s="127" t="s">
        <v>312</v>
      </c>
      <c r="F178" s="128" t="s">
        <v>313</v>
      </c>
      <c r="G178" s="129" t="s">
        <v>163</v>
      </c>
      <c r="H178" s="130">
        <v>68</v>
      </c>
      <c r="I178" s="131"/>
      <c r="J178" s="131">
        <f t="shared" si="10"/>
        <v>0</v>
      </c>
      <c r="K178" s="132"/>
      <c r="L178" s="25"/>
      <c r="M178" s="133" t="s">
        <v>1</v>
      </c>
      <c r="N178" s="134" t="s">
        <v>33</v>
      </c>
      <c r="O178" s="135">
        <v>0.35099999999999998</v>
      </c>
      <c r="P178" s="135">
        <f t="shared" si="11"/>
        <v>23.867999999999999</v>
      </c>
      <c r="Q178" s="135">
        <v>3.13E-3</v>
      </c>
      <c r="R178" s="135">
        <f t="shared" si="12"/>
        <v>0.21284</v>
      </c>
      <c r="S178" s="135">
        <v>0</v>
      </c>
      <c r="T178" s="136">
        <f t="shared" si="13"/>
        <v>0</v>
      </c>
      <c r="AR178" s="137" t="s">
        <v>184</v>
      </c>
      <c r="AT178" s="137" t="s">
        <v>123</v>
      </c>
      <c r="AU178" s="137" t="s">
        <v>128</v>
      </c>
      <c r="AY178" s="13" t="s">
        <v>120</v>
      </c>
      <c r="BE178" s="138">
        <f t="shared" si="14"/>
        <v>0</v>
      </c>
      <c r="BF178" s="138">
        <f t="shared" si="15"/>
        <v>0</v>
      </c>
      <c r="BG178" s="138">
        <f t="shared" si="16"/>
        <v>0</v>
      </c>
      <c r="BH178" s="138">
        <f t="shared" si="17"/>
        <v>0</v>
      </c>
      <c r="BI178" s="138">
        <f t="shared" si="18"/>
        <v>0</v>
      </c>
      <c r="BJ178" s="13" t="s">
        <v>128</v>
      </c>
      <c r="BK178" s="138">
        <f t="shared" si="19"/>
        <v>0</v>
      </c>
      <c r="BL178" s="13" t="s">
        <v>184</v>
      </c>
      <c r="BM178" s="137" t="s">
        <v>314</v>
      </c>
    </row>
    <row r="179" spans="2:65" s="1" customFormat="1" ht="24.15" customHeight="1" x14ac:dyDescent="0.2">
      <c r="B179" s="125"/>
      <c r="C179" s="126" t="s">
        <v>315</v>
      </c>
      <c r="D179" s="126" t="s">
        <v>123</v>
      </c>
      <c r="E179" s="127" t="s">
        <v>316</v>
      </c>
      <c r="F179" s="128" t="s">
        <v>317</v>
      </c>
      <c r="G179" s="129" t="s">
        <v>249</v>
      </c>
      <c r="H179" s="130">
        <v>0.96099999999999997</v>
      </c>
      <c r="I179" s="131"/>
      <c r="J179" s="131">
        <f t="shared" si="10"/>
        <v>0</v>
      </c>
      <c r="K179" s="132"/>
      <c r="L179" s="25"/>
      <c r="M179" s="133" t="s">
        <v>1</v>
      </c>
      <c r="N179" s="134" t="s">
        <v>33</v>
      </c>
      <c r="O179" s="135">
        <v>2.8279999999999998</v>
      </c>
      <c r="P179" s="135">
        <f t="shared" si="11"/>
        <v>2.7177079999999996</v>
      </c>
      <c r="Q179" s="135">
        <v>0</v>
      </c>
      <c r="R179" s="135">
        <f t="shared" si="12"/>
        <v>0</v>
      </c>
      <c r="S179" s="135">
        <v>0</v>
      </c>
      <c r="T179" s="136">
        <f t="shared" si="13"/>
        <v>0</v>
      </c>
      <c r="AR179" s="137" t="s">
        <v>184</v>
      </c>
      <c r="AT179" s="137" t="s">
        <v>123</v>
      </c>
      <c r="AU179" s="137" t="s">
        <v>128</v>
      </c>
      <c r="AY179" s="13" t="s">
        <v>120</v>
      </c>
      <c r="BE179" s="138">
        <f t="shared" si="14"/>
        <v>0</v>
      </c>
      <c r="BF179" s="138">
        <f t="shared" si="15"/>
        <v>0</v>
      </c>
      <c r="BG179" s="138">
        <f t="shared" si="16"/>
        <v>0</v>
      </c>
      <c r="BH179" s="138">
        <f t="shared" si="17"/>
        <v>0</v>
      </c>
      <c r="BI179" s="138">
        <f t="shared" si="18"/>
        <v>0</v>
      </c>
      <c r="BJ179" s="13" t="s">
        <v>128</v>
      </c>
      <c r="BK179" s="138">
        <f t="shared" si="19"/>
        <v>0</v>
      </c>
      <c r="BL179" s="13" t="s">
        <v>184</v>
      </c>
      <c r="BM179" s="137" t="s">
        <v>318</v>
      </c>
    </row>
    <row r="180" spans="2:65" s="1" customFormat="1" ht="24.15" customHeight="1" x14ac:dyDescent="0.2">
      <c r="B180" s="125"/>
      <c r="C180" s="126" t="s">
        <v>319</v>
      </c>
      <c r="D180" s="126" t="s">
        <v>123</v>
      </c>
      <c r="E180" s="127" t="s">
        <v>320</v>
      </c>
      <c r="F180" s="128" t="s">
        <v>321</v>
      </c>
      <c r="G180" s="129" t="s">
        <v>249</v>
      </c>
      <c r="H180" s="130">
        <v>0.96099999999999997</v>
      </c>
      <c r="I180" s="131"/>
      <c r="J180" s="131">
        <f t="shared" si="10"/>
        <v>0</v>
      </c>
      <c r="K180" s="132"/>
      <c r="L180" s="25"/>
      <c r="M180" s="133" t="s">
        <v>1</v>
      </c>
      <c r="N180" s="134" t="s">
        <v>33</v>
      </c>
      <c r="O180" s="135">
        <v>11.551</v>
      </c>
      <c r="P180" s="135">
        <f t="shared" si="11"/>
        <v>11.100510999999999</v>
      </c>
      <c r="Q180" s="135">
        <v>0</v>
      </c>
      <c r="R180" s="135">
        <f t="shared" si="12"/>
        <v>0</v>
      </c>
      <c r="S180" s="135">
        <v>0</v>
      </c>
      <c r="T180" s="136">
        <f t="shared" si="13"/>
        <v>0</v>
      </c>
      <c r="AR180" s="137" t="s">
        <v>184</v>
      </c>
      <c r="AT180" s="137" t="s">
        <v>123</v>
      </c>
      <c r="AU180" s="137" t="s">
        <v>128</v>
      </c>
      <c r="AY180" s="13" t="s">
        <v>120</v>
      </c>
      <c r="BE180" s="138">
        <f t="shared" si="14"/>
        <v>0</v>
      </c>
      <c r="BF180" s="138">
        <f t="shared" si="15"/>
        <v>0</v>
      </c>
      <c r="BG180" s="138">
        <f t="shared" si="16"/>
        <v>0</v>
      </c>
      <c r="BH180" s="138">
        <f t="shared" si="17"/>
        <v>0</v>
      </c>
      <c r="BI180" s="138">
        <f t="shared" si="18"/>
        <v>0</v>
      </c>
      <c r="BJ180" s="13" t="s">
        <v>128</v>
      </c>
      <c r="BK180" s="138">
        <f t="shared" si="19"/>
        <v>0</v>
      </c>
      <c r="BL180" s="13" t="s">
        <v>184</v>
      </c>
      <c r="BM180" s="137" t="s">
        <v>322</v>
      </c>
    </row>
    <row r="181" spans="2:65" s="1" customFormat="1" ht="16.5" customHeight="1" x14ac:dyDescent="0.2">
      <c r="B181" s="125"/>
      <c r="C181" s="126" t="s">
        <v>323</v>
      </c>
      <c r="D181" s="126" t="s">
        <v>123</v>
      </c>
      <c r="E181" s="127" t="s">
        <v>324</v>
      </c>
      <c r="F181" s="128" t="s">
        <v>325</v>
      </c>
      <c r="G181" s="129" t="s">
        <v>326</v>
      </c>
      <c r="H181" s="130">
        <v>4</v>
      </c>
      <c r="I181" s="131"/>
      <c r="J181" s="131">
        <f t="shared" si="10"/>
        <v>0</v>
      </c>
      <c r="K181" s="132"/>
      <c r="L181" s="25"/>
      <c r="M181" s="133" t="s">
        <v>1</v>
      </c>
      <c r="N181" s="134" t="s">
        <v>33</v>
      </c>
      <c r="O181" s="135">
        <v>0</v>
      </c>
      <c r="P181" s="135">
        <f t="shared" si="11"/>
        <v>0</v>
      </c>
      <c r="Q181" s="135">
        <v>0</v>
      </c>
      <c r="R181" s="135">
        <f t="shared" si="12"/>
        <v>0</v>
      </c>
      <c r="S181" s="135">
        <v>0</v>
      </c>
      <c r="T181" s="136">
        <f t="shared" si="13"/>
        <v>0</v>
      </c>
      <c r="AR181" s="137" t="s">
        <v>184</v>
      </c>
      <c r="AT181" s="137" t="s">
        <v>123</v>
      </c>
      <c r="AU181" s="137" t="s">
        <v>128</v>
      </c>
      <c r="AY181" s="13" t="s">
        <v>120</v>
      </c>
      <c r="BE181" s="138">
        <f t="shared" si="14"/>
        <v>0</v>
      </c>
      <c r="BF181" s="138">
        <f t="shared" si="15"/>
        <v>0</v>
      </c>
      <c r="BG181" s="138">
        <f t="shared" si="16"/>
        <v>0</v>
      </c>
      <c r="BH181" s="138">
        <f t="shared" si="17"/>
        <v>0</v>
      </c>
      <c r="BI181" s="138">
        <f t="shared" si="18"/>
        <v>0</v>
      </c>
      <c r="BJ181" s="13" t="s">
        <v>128</v>
      </c>
      <c r="BK181" s="138">
        <f t="shared" si="19"/>
        <v>0</v>
      </c>
      <c r="BL181" s="13" t="s">
        <v>184</v>
      </c>
      <c r="BM181" s="137" t="s">
        <v>327</v>
      </c>
    </row>
    <row r="182" spans="2:65" s="11" customFormat="1" ht="22.8" customHeight="1" x14ac:dyDescent="0.25">
      <c r="B182" s="114"/>
      <c r="D182" s="115" t="s">
        <v>66</v>
      </c>
      <c r="E182" s="123" t="s">
        <v>328</v>
      </c>
      <c r="F182" s="123" t="s">
        <v>329</v>
      </c>
      <c r="J182" s="124">
        <f>BK182</f>
        <v>0</v>
      </c>
      <c r="L182" s="114"/>
      <c r="M182" s="118"/>
      <c r="P182" s="119">
        <f>SUM(P183:P191)</f>
        <v>44.015712999999998</v>
      </c>
      <c r="R182" s="119">
        <f>SUM(R183:R191)</f>
        <v>4.7219999999999998E-2</v>
      </c>
      <c r="T182" s="120">
        <f>SUM(T183:T191)</f>
        <v>2.9600000000000001E-2</v>
      </c>
      <c r="AR182" s="115" t="s">
        <v>128</v>
      </c>
      <c r="AT182" s="121" t="s">
        <v>66</v>
      </c>
      <c r="AU182" s="121" t="s">
        <v>75</v>
      </c>
      <c r="AY182" s="115" t="s">
        <v>120</v>
      </c>
      <c r="BK182" s="122">
        <f>SUM(BK183:BK191)</f>
        <v>0</v>
      </c>
    </row>
    <row r="183" spans="2:65" s="1" customFormat="1" ht="24.15" customHeight="1" x14ac:dyDescent="0.2">
      <c r="B183" s="125"/>
      <c r="C183" s="126" t="s">
        <v>330</v>
      </c>
      <c r="D183" s="126" t="s">
        <v>123</v>
      </c>
      <c r="E183" s="127" t="s">
        <v>331</v>
      </c>
      <c r="F183" s="128" t="s">
        <v>332</v>
      </c>
      <c r="G183" s="129" t="s">
        <v>326</v>
      </c>
      <c r="H183" s="130">
        <v>54</v>
      </c>
      <c r="I183" s="131"/>
      <c r="J183" s="131">
        <f t="shared" ref="J183:J191" si="20">ROUND(I183*H183,2)</f>
        <v>0</v>
      </c>
      <c r="K183" s="132"/>
      <c r="L183" s="25"/>
      <c r="M183" s="133" t="s">
        <v>1</v>
      </c>
      <c r="N183" s="134" t="s">
        <v>33</v>
      </c>
      <c r="O183" s="135">
        <v>0.06</v>
      </c>
      <c r="P183" s="135">
        <f t="shared" ref="P183:P191" si="21">O183*H183</f>
        <v>3.2399999999999998</v>
      </c>
      <c r="Q183" s="135">
        <v>0</v>
      </c>
      <c r="R183" s="135">
        <f t="shared" ref="R183:R191" si="22">Q183*H183</f>
        <v>0</v>
      </c>
      <c r="S183" s="135">
        <v>4.0000000000000002E-4</v>
      </c>
      <c r="T183" s="136">
        <f t="shared" ref="T183:T191" si="23">S183*H183</f>
        <v>2.1600000000000001E-2</v>
      </c>
      <c r="AR183" s="137" t="s">
        <v>184</v>
      </c>
      <c r="AT183" s="137" t="s">
        <v>123</v>
      </c>
      <c r="AU183" s="137" t="s">
        <v>128</v>
      </c>
      <c r="AY183" s="13" t="s">
        <v>120</v>
      </c>
      <c r="BE183" s="138">
        <f t="shared" ref="BE183:BE191" si="24">IF(N183="základní",J183,0)</f>
        <v>0</v>
      </c>
      <c r="BF183" s="138">
        <f t="shared" ref="BF183:BF191" si="25">IF(N183="snížená",J183,0)</f>
        <v>0</v>
      </c>
      <c r="BG183" s="138">
        <f t="shared" ref="BG183:BG191" si="26">IF(N183="zákl. přenesená",J183,0)</f>
        <v>0</v>
      </c>
      <c r="BH183" s="138">
        <f t="shared" ref="BH183:BH191" si="27">IF(N183="sníž. přenesená",J183,0)</f>
        <v>0</v>
      </c>
      <c r="BI183" s="138">
        <f t="shared" ref="BI183:BI191" si="28">IF(N183="nulová",J183,0)</f>
        <v>0</v>
      </c>
      <c r="BJ183" s="13" t="s">
        <v>128</v>
      </c>
      <c r="BK183" s="138">
        <f t="shared" ref="BK183:BK191" si="29">ROUND(I183*H183,2)</f>
        <v>0</v>
      </c>
      <c r="BL183" s="13" t="s">
        <v>184</v>
      </c>
      <c r="BM183" s="137" t="s">
        <v>333</v>
      </c>
    </row>
    <row r="184" spans="2:65" s="1" customFormat="1" ht="21.75" customHeight="1" x14ac:dyDescent="0.2">
      <c r="B184" s="125"/>
      <c r="C184" s="126" t="s">
        <v>334</v>
      </c>
      <c r="D184" s="126" t="s">
        <v>123</v>
      </c>
      <c r="E184" s="127" t="s">
        <v>335</v>
      </c>
      <c r="F184" s="128" t="s">
        <v>336</v>
      </c>
      <c r="G184" s="129" t="s">
        <v>326</v>
      </c>
      <c r="H184" s="130">
        <v>54</v>
      </c>
      <c r="I184" s="131"/>
      <c r="J184" s="131">
        <f t="shared" si="20"/>
        <v>0</v>
      </c>
      <c r="K184" s="132"/>
      <c r="L184" s="25"/>
      <c r="M184" s="133" t="s">
        <v>1</v>
      </c>
      <c r="N184" s="134" t="s">
        <v>33</v>
      </c>
      <c r="O184" s="135">
        <v>0.67700000000000005</v>
      </c>
      <c r="P184" s="135">
        <f t="shared" si="21"/>
        <v>36.558</v>
      </c>
      <c r="Q184" s="135">
        <v>0</v>
      </c>
      <c r="R184" s="135">
        <f t="shared" si="22"/>
        <v>0</v>
      </c>
      <c r="S184" s="135">
        <v>0</v>
      </c>
      <c r="T184" s="136">
        <f t="shared" si="23"/>
        <v>0</v>
      </c>
      <c r="AR184" s="137" t="s">
        <v>184</v>
      </c>
      <c r="AT184" s="137" t="s">
        <v>123</v>
      </c>
      <c r="AU184" s="137" t="s">
        <v>128</v>
      </c>
      <c r="AY184" s="13" t="s">
        <v>120</v>
      </c>
      <c r="BE184" s="138">
        <f t="shared" si="24"/>
        <v>0</v>
      </c>
      <c r="BF184" s="138">
        <f t="shared" si="25"/>
        <v>0</v>
      </c>
      <c r="BG184" s="138">
        <f t="shared" si="26"/>
        <v>0</v>
      </c>
      <c r="BH184" s="138">
        <f t="shared" si="27"/>
        <v>0</v>
      </c>
      <c r="BI184" s="138">
        <f t="shared" si="28"/>
        <v>0</v>
      </c>
      <c r="BJ184" s="13" t="s">
        <v>128</v>
      </c>
      <c r="BK184" s="138">
        <f t="shared" si="29"/>
        <v>0</v>
      </c>
      <c r="BL184" s="13" t="s">
        <v>184</v>
      </c>
      <c r="BM184" s="137" t="s">
        <v>337</v>
      </c>
    </row>
    <row r="185" spans="2:65" s="1" customFormat="1" ht="21.75" customHeight="1" x14ac:dyDescent="0.2">
      <c r="B185" s="125"/>
      <c r="C185" s="139" t="s">
        <v>338</v>
      </c>
      <c r="D185" s="139" t="s">
        <v>144</v>
      </c>
      <c r="E185" s="140" t="s">
        <v>339</v>
      </c>
      <c r="F185" s="141" t="s">
        <v>340</v>
      </c>
      <c r="G185" s="142" t="s">
        <v>326</v>
      </c>
      <c r="H185" s="143">
        <v>54</v>
      </c>
      <c r="I185" s="144"/>
      <c r="J185" s="144">
        <f t="shared" si="20"/>
        <v>0</v>
      </c>
      <c r="K185" s="145"/>
      <c r="L185" s="146"/>
      <c r="M185" s="147" t="s">
        <v>1</v>
      </c>
      <c r="N185" s="148" t="s">
        <v>33</v>
      </c>
      <c r="O185" s="135">
        <v>0</v>
      </c>
      <c r="P185" s="135">
        <f t="shared" si="21"/>
        <v>0</v>
      </c>
      <c r="Q185" s="135">
        <v>3.0000000000000001E-5</v>
      </c>
      <c r="R185" s="135">
        <f t="shared" si="22"/>
        <v>1.6200000000000001E-3</v>
      </c>
      <c r="S185" s="135">
        <v>0</v>
      </c>
      <c r="T185" s="136">
        <f t="shared" si="23"/>
        <v>0</v>
      </c>
      <c r="AR185" s="137" t="s">
        <v>251</v>
      </c>
      <c r="AT185" s="137" t="s">
        <v>144</v>
      </c>
      <c r="AU185" s="137" t="s">
        <v>128</v>
      </c>
      <c r="AY185" s="13" t="s">
        <v>120</v>
      </c>
      <c r="BE185" s="138">
        <f t="shared" si="24"/>
        <v>0</v>
      </c>
      <c r="BF185" s="138">
        <f t="shared" si="25"/>
        <v>0</v>
      </c>
      <c r="BG185" s="138">
        <f t="shared" si="26"/>
        <v>0</v>
      </c>
      <c r="BH185" s="138">
        <f t="shared" si="27"/>
        <v>0</v>
      </c>
      <c r="BI185" s="138">
        <f t="shared" si="28"/>
        <v>0</v>
      </c>
      <c r="BJ185" s="13" t="s">
        <v>128</v>
      </c>
      <c r="BK185" s="138">
        <f t="shared" si="29"/>
        <v>0</v>
      </c>
      <c r="BL185" s="13" t="s">
        <v>184</v>
      </c>
      <c r="BM185" s="137" t="s">
        <v>341</v>
      </c>
    </row>
    <row r="186" spans="2:65" s="1" customFormat="1" ht="16.5" customHeight="1" x14ac:dyDescent="0.2">
      <c r="B186" s="125"/>
      <c r="C186" s="126" t="s">
        <v>342</v>
      </c>
      <c r="D186" s="126" t="s">
        <v>123</v>
      </c>
      <c r="E186" s="127" t="s">
        <v>343</v>
      </c>
      <c r="F186" s="128" t="s">
        <v>344</v>
      </c>
      <c r="G186" s="129" t="s">
        <v>326</v>
      </c>
      <c r="H186" s="130">
        <v>8</v>
      </c>
      <c r="I186" s="131"/>
      <c r="J186" s="131">
        <f t="shared" si="20"/>
        <v>0</v>
      </c>
      <c r="K186" s="132"/>
      <c r="L186" s="25"/>
      <c r="M186" s="133" t="s">
        <v>1</v>
      </c>
      <c r="N186" s="134" t="s">
        <v>33</v>
      </c>
      <c r="O186" s="135">
        <v>5.7000000000000002E-2</v>
      </c>
      <c r="P186" s="135">
        <f t="shared" si="21"/>
        <v>0.45600000000000002</v>
      </c>
      <c r="Q186" s="135">
        <v>0</v>
      </c>
      <c r="R186" s="135">
        <f t="shared" si="22"/>
        <v>0</v>
      </c>
      <c r="S186" s="135">
        <v>1E-3</v>
      </c>
      <c r="T186" s="136">
        <f t="shared" si="23"/>
        <v>8.0000000000000002E-3</v>
      </c>
      <c r="AR186" s="137" t="s">
        <v>184</v>
      </c>
      <c r="AT186" s="137" t="s">
        <v>123</v>
      </c>
      <c r="AU186" s="137" t="s">
        <v>128</v>
      </c>
      <c r="AY186" s="13" t="s">
        <v>120</v>
      </c>
      <c r="BE186" s="138">
        <f t="shared" si="24"/>
        <v>0</v>
      </c>
      <c r="BF186" s="138">
        <f t="shared" si="25"/>
        <v>0</v>
      </c>
      <c r="BG186" s="138">
        <f t="shared" si="26"/>
        <v>0</v>
      </c>
      <c r="BH186" s="138">
        <f t="shared" si="27"/>
        <v>0</v>
      </c>
      <c r="BI186" s="138">
        <f t="shared" si="28"/>
        <v>0</v>
      </c>
      <c r="BJ186" s="13" t="s">
        <v>128</v>
      </c>
      <c r="BK186" s="138">
        <f t="shared" si="29"/>
        <v>0</v>
      </c>
      <c r="BL186" s="13" t="s">
        <v>184</v>
      </c>
      <c r="BM186" s="137" t="s">
        <v>345</v>
      </c>
    </row>
    <row r="187" spans="2:65" s="1" customFormat="1" ht="21.75" customHeight="1" x14ac:dyDescent="0.2">
      <c r="B187" s="125"/>
      <c r="C187" s="126" t="s">
        <v>346</v>
      </c>
      <c r="D187" s="126" t="s">
        <v>123</v>
      </c>
      <c r="E187" s="127" t="s">
        <v>347</v>
      </c>
      <c r="F187" s="128" t="s">
        <v>348</v>
      </c>
      <c r="G187" s="129" t="s">
        <v>326</v>
      </c>
      <c r="H187" s="130">
        <v>8</v>
      </c>
      <c r="I187" s="131"/>
      <c r="J187" s="131">
        <f t="shared" si="20"/>
        <v>0</v>
      </c>
      <c r="K187" s="132"/>
      <c r="L187" s="25"/>
      <c r="M187" s="133" t="s">
        <v>1</v>
      </c>
      <c r="N187" s="134" t="s">
        <v>33</v>
      </c>
      <c r="O187" s="135">
        <v>0.41099999999999998</v>
      </c>
      <c r="P187" s="135">
        <f t="shared" si="21"/>
        <v>3.2879999999999998</v>
      </c>
      <c r="Q187" s="135">
        <v>6.9999999999999994E-5</v>
      </c>
      <c r="R187" s="135">
        <f t="shared" si="22"/>
        <v>5.5999999999999995E-4</v>
      </c>
      <c r="S187" s="135">
        <v>0</v>
      </c>
      <c r="T187" s="136">
        <f t="shared" si="23"/>
        <v>0</v>
      </c>
      <c r="AR187" s="137" t="s">
        <v>184</v>
      </c>
      <c r="AT187" s="137" t="s">
        <v>123</v>
      </c>
      <c r="AU187" s="137" t="s">
        <v>128</v>
      </c>
      <c r="AY187" s="13" t="s">
        <v>120</v>
      </c>
      <c r="BE187" s="138">
        <f t="shared" si="24"/>
        <v>0</v>
      </c>
      <c r="BF187" s="138">
        <f t="shared" si="25"/>
        <v>0</v>
      </c>
      <c r="BG187" s="138">
        <f t="shared" si="26"/>
        <v>0</v>
      </c>
      <c r="BH187" s="138">
        <f t="shared" si="27"/>
        <v>0</v>
      </c>
      <c r="BI187" s="138">
        <f t="shared" si="28"/>
        <v>0</v>
      </c>
      <c r="BJ187" s="13" t="s">
        <v>128</v>
      </c>
      <c r="BK187" s="138">
        <f t="shared" si="29"/>
        <v>0</v>
      </c>
      <c r="BL187" s="13" t="s">
        <v>184</v>
      </c>
      <c r="BM187" s="137" t="s">
        <v>349</v>
      </c>
    </row>
    <row r="188" spans="2:65" s="1" customFormat="1" ht="16.5" customHeight="1" x14ac:dyDescent="0.2">
      <c r="B188" s="125"/>
      <c r="C188" s="139" t="s">
        <v>350</v>
      </c>
      <c r="D188" s="139" t="s">
        <v>144</v>
      </c>
      <c r="E188" s="140" t="s">
        <v>351</v>
      </c>
      <c r="F188" s="141" t="s">
        <v>352</v>
      </c>
      <c r="G188" s="142" t="s">
        <v>326</v>
      </c>
      <c r="H188" s="143">
        <v>8</v>
      </c>
      <c r="I188" s="144"/>
      <c r="J188" s="144">
        <f t="shared" si="20"/>
        <v>0</v>
      </c>
      <c r="K188" s="145"/>
      <c r="L188" s="146"/>
      <c r="M188" s="147" t="s">
        <v>1</v>
      </c>
      <c r="N188" s="148" t="s">
        <v>33</v>
      </c>
      <c r="O188" s="135">
        <v>0</v>
      </c>
      <c r="P188" s="135">
        <f t="shared" si="21"/>
        <v>0</v>
      </c>
      <c r="Q188" s="135">
        <v>5.6299999999999996E-3</v>
      </c>
      <c r="R188" s="135">
        <f t="shared" si="22"/>
        <v>4.5039999999999997E-2</v>
      </c>
      <c r="S188" s="135">
        <v>0</v>
      </c>
      <c r="T188" s="136">
        <f t="shared" si="23"/>
        <v>0</v>
      </c>
      <c r="AR188" s="137" t="s">
        <v>251</v>
      </c>
      <c r="AT188" s="137" t="s">
        <v>144</v>
      </c>
      <c r="AU188" s="137" t="s">
        <v>128</v>
      </c>
      <c r="AY188" s="13" t="s">
        <v>120</v>
      </c>
      <c r="BE188" s="138">
        <f t="shared" si="24"/>
        <v>0</v>
      </c>
      <c r="BF188" s="138">
        <f t="shared" si="25"/>
        <v>0</v>
      </c>
      <c r="BG188" s="138">
        <f t="shared" si="26"/>
        <v>0</v>
      </c>
      <c r="BH188" s="138">
        <f t="shared" si="27"/>
        <v>0</v>
      </c>
      <c r="BI188" s="138">
        <f t="shared" si="28"/>
        <v>0</v>
      </c>
      <c r="BJ188" s="13" t="s">
        <v>128</v>
      </c>
      <c r="BK188" s="138">
        <f t="shared" si="29"/>
        <v>0</v>
      </c>
      <c r="BL188" s="13" t="s">
        <v>184</v>
      </c>
      <c r="BM188" s="137" t="s">
        <v>353</v>
      </c>
    </row>
    <row r="189" spans="2:65" s="1" customFormat="1" ht="24.15" customHeight="1" x14ac:dyDescent="0.2">
      <c r="B189" s="125"/>
      <c r="C189" s="126" t="s">
        <v>354</v>
      </c>
      <c r="D189" s="126" t="s">
        <v>123</v>
      </c>
      <c r="E189" s="127" t="s">
        <v>355</v>
      </c>
      <c r="F189" s="128" t="s">
        <v>356</v>
      </c>
      <c r="G189" s="129" t="s">
        <v>249</v>
      </c>
      <c r="H189" s="130">
        <v>4.7E-2</v>
      </c>
      <c r="I189" s="131"/>
      <c r="J189" s="131">
        <f t="shared" si="20"/>
        <v>0</v>
      </c>
      <c r="K189" s="132"/>
      <c r="L189" s="25"/>
      <c r="M189" s="133" t="s">
        <v>1</v>
      </c>
      <c r="N189" s="134" t="s">
        <v>33</v>
      </c>
      <c r="O189" s="135">
        <v>1.9750000000000001</v>
      </c>
      <c r="P189" s="135">
        <f t="shared" si="21"/>
        <v>9.2825000000000005E-2</v>
      </c>
      <c r="Q189" s="135">
        <v>0</v>
      </c>
      <c r="R189" s="135">
        <f t="shared" si="22"/>
        <v>0</v>
      </c>
      <c r="S189" s="135">
        <v>0</v>
      </c>
      <c r="T189" s="136">
        <f t="shared" si="23"/>
        <v>0</v>
      </c>
      <c r="AR189" s="137" t="s">
        <v>184</v>
      </c>
      <c r="AT189" s="137" t="s">
        <v>123</v>
      </c>
      <c r="AU189" s="137" t="s">
        <v>128</v>
      </c>
      <c r="AY189" s="13" t="s">
        <v>120</v>
      </c>
      <c r="BE189" s="138">
        <f t="shared" si="24"/>
        <v>0</v>
      </c>
      <c r="BF189" s="138">
        <f t="shared" si="25"/>
        <v>0</v>
      </c>
      <c r="BG189" s="138">
        <f t="shared" si="26"/>
        <v>0</v>
      </c>
      <c r="BH189" s="138">
        <f t="shared" si="27"/>
        <v>0</v>
      </c>
      <c r="BI189" s="138">
        <f t="shared" si="28"/>
        <v>0</v>
      </c>
      <c r="BJ189" s="13" t="s">
        <v>128</v>
      </c>
      <c r="BK189" s="138">
        <f t="shared" si="29"/>
        <v>0</v>
      </c>
      <c r="BL189" s="13" t="s">
        <v>184</v>
      </c>
      <c r="BM189" s="137" t="s">
        <v>357</v>
      </c>
    </row>
    <row r="190" spans="2:65" s="1" customFormat="1" ht="24.15" customHeight="1" x14ac:dyDescent="0.2">
      <c r="B190" s="125"/>
      <c r="C190" s="126" t="s">
        <v>358</v>
      </c>
      <c r="D190" s="126" t="s">
        <v>123</v>
      </c>
      <c r="E190" s="127" t="s">
        <v>359</v>
      </c>
      <c r="F190" s="128" t="s">
        <v>360</v>
      </c>
      <c r="G190" s="129" t="s">
        <v>249</v>
      </c>
      <c r="H190" s="130">
        <v>4.7E-2</v>
      </c>
      <c r="I190" s="131"/>
      <c r="J190" s="131">
        <f t="shared" si="20"/>
        <v>0</v>
      </c>
      <c r="K190" s="132"/>
      <c r="L190" s="25"/>
      <c r="M190" s="133" t="s">
        <v>1</v>
      </c>
      <c r="N190" s="134" t="s">
        <v>33</v>
      </c>
      <c r="O190" s="135">
        <v>8.1039999999999992</v>
      </c>
      <c r="P190" s="135">
        <f t="shared" si="21"/>
        <v>0.38088799999999995</v>
      </c>
      <c r="Q190" s="135">
        <v>0</v>
      </c>
      <c r="R190" s="135">
        <f t="shared" si="22"/>
        <v>0</v>
      </c>
      <c r="S190" s="135">
        <v>0</v>
      </c>
      <c r="T190" s="136">
        <f t="shared" si="23"/>
        <v>0</v>
      </c>
      <c r="AR190" s="137" t="s">
        <v>184</v>
      </c>
      <c r="AT190" s="137" t="s">
        <v>123</v>
      </c>
      <c r="AU190" s="137" t="s">
        <v>128</v>
      </c>
      <c r="AY190" s="13" t="s">
        <v>120</v>
      </c>
      <c r="BE190" s="138">
        <f t="shared" si="24"/>
        <v>0</v>
      </c>
      <c r="BF190" s="138">
        <f t="shared" si="25"/>
        <v>0</v>
      </c>
      <c r="BG190" s="138">
        <f t="shared" si="26"/>
        <v>0</v>
      </c>
      <c r="BH190" s="138">
        <f t="shared" si="27"/>
        <v>0</v>
      </c>
      <c r="BI190" s="138">
        <f t="shared" si="28"/>
        <v>0</v>
      </c>
      <c r="BJ190" s="13" t="s">
        <v>128</v>
      </c>
      <c r="BK190" s="138">
        <f t="shared" si="29"/>
        <v>0</v>
      </c>
      <c r="BL190" s="13" t="s">
        <v>184</v>
      </c>
      <c r="BM190" s="137" t="s">
        <v>361</v>
      </c>
    </row>
    <row r="191" spans="2:65" s="1" customFormat="1" ht="16.5" customHeight="1" x14ac:dyDescent="0.2">
      <c r="B191" s="125"/>
      <c r="C191" s="126" t="s">
        <v>362</v>
      </c>
      <c r="D191" s="126" t="s">
        <v>123</v>
      </c>
      <c r="E191" s="127" t="s">
        <v>363</v>
      </c>
      <c r="F191" s="128" t="s">
        <v>364</v>
      </c>
      <c r="G191" s="129" t="s">
        <v>326</v>
      </c>
      <c r="H191" s="130">
        <v>2</v>
      </c>
      <c r="I191" s="131"/>
      <c r="J191" s="131">
        <f t="shared" si="20"/>
        <v>0</v>
      </c>
      <c r="K191" s="132"/>
      <c r="L191" s="25"/>
      <c r="M191" s="149" t="s">
        <v>1</v>
      </c>
      <c r="N191" s="150" t="s">
        <v>33</v>
      </c>
      <c r="O191" s="151">
        <v>0</v>
      </c>
      <c r="P191" s="151">
        <f t="shared" si="21"/>
        <v>0</v>
      </c>
      <c r="Q191" s="151">
        <v>0</v>
      </c>
      <c r="R191" s="151">
        <f t="shared" si="22"/>
        <v>0</v>
      </c>
      <c r="S191" s="151">
        <v>0</v>
      </c>
      <c r="T191" s="152">
        <f t="shared" si="23"/>
        <v>0</v>
      </c>
      <c r="AR191" s="137" t="s">
        <v>184</v>
      </c>
      <c r="AT191" s="137" t="s">
        <v>123</v>
      </c>
      <c r="AU191" s="137" t="s">
        <v>128</v>
      </c>
      <c r="AY191" s="13" t="s">
        <v>120</v>
      </c>
      <c r="BE191" s="138">
        <f t="shared" si="24"/>
        <v>0</v>
      </c>
      <c r="BF191" s="138">
        <f t="shared" si="25"/>
        <v>0</v>
      </c>
      <c r="BG191" s="138">
        <f t="shared" si="26"/>
        <v>0</v>
      </c>
      <c r="BH191" s="138">
        <f t="shared" si="27"/>
        <v>0</v>
      </c>
      <c r="BI191" s="138">
        <f t="shared" si="28"/>
        <v>0</v>
      </c>
      <c r="BJ191" s="13" t="s">
        <v>128</v>
      </c>
      <c r="BK191" s="138">
        <f t="shared" si="29"/>
        <v>0</v>
      </c>
      <c r="BL191" s="13" t="s">
        <v>184</v>
      </c>
      <c r="BM191" s="137" t="s">
        <v>365</v>
      </c>
    </row>
    <row r="192" spans="2:65" s="1" customFormat="1" ht="6.9" customHeight="1" x14ac:dyDescent="0.2">
      <c r="B192" s="37"/>
      <c r="C192" s="38"/>
      <c r="D192" s="38"/>
      <c r="E192" s="38"/>
      <c r="F192" s="38"/>
      <c r="G192" s="38"/>
      <c r="H192" s="38"/>
      <c r="I192" s="38"/>
      <c r="J192" s="38"/>
      <c r="K192" s="38"/>
      <c r="L192" s="25"/>
    </row>
  </sheetData>
  <autoFilter ref="C124:K191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7"/>
  <sheetViews>
    <sheetView showGridLines="0" topLeftCell="A122" workbookViewId="0">
      <selection activeCell="I122" sqref="I1:I104857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4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3" t="s">
        <v>79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26.25" customHeight="1" x14ac:dyDescent="0.2">
      <c r="B7" s="16"/>
      <c r="E7" s="189" t="str">
        <f>'Rekapitulace stavby'!K6</f>
        <v>ROZPOČET Opravy a zateplení bytového domu, zábradlí, dlažby - balkony Legionářská 3878-3879, Chomutov</v>
      </c>
      <c r="F7" s="190"/>
      <c r="G7" s="190"/>
      <c r="H7" s="190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9" t="s">
        <v>366</v>
      </c>
      <c r="F9" s="188"/>
      <c r="G9" s="188"/>
      <c r="H9" s="188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14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16</v>
      </c>
      <c r="F12" s="20" t="s">
        <v>17</v>
      </c>
      <c r="I12" s="22"/>
      <c r="J12" s="45">
        <f>'Rekapitulace stavby'!AN8</f>
        <v>45894</v>
      </c>
      <c r="L12" s="25"/>
    </row>
    <row r="13" spans="2:46" s="1" customFormat="1" ht="10.8" customHeight="1" x14ac:dyDescent="0.2">
      <c r="B13" s="25"/>
      <c r="L13" s="25"/>
    </row>
    <row r="14" spans="2:46" s="1" customFormat="1" ht="12" customHeight="1" x14ac:dyDescent="0.2">
      <c r="B14" s="25"/>
      <c r="D14" s="22" t="s">
        <v>19</v>
      </c>
      <c r="I14" s="22"/>
      <c r="J14" s="20">
        <f>IF('Rekapitulace stavby'!AN10="","",'Rekapitulace stavby'!AN10)</f>
        <v>27341313</v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>CZ27341313</v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22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3" t="str">
        <f>'Rekapitulace stavby'!E14</f>
        <v xml:space="preserve"> </v>
      </c>
      <c r="F18" s="163"/>
      <c r="G18" s="163"/>
      <c r="H18" s="163"/>
      <c r="I18" s="22"/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23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25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26</v>
      </c>
      <c r="L26" s="25"/>
    </row>
    <row r="27" spans="2:12" s="7" customFormat="1" ht="16.5" customHeight="1" x14ac:dyDescent="0.2">
      <c r="B27" s="82"/>
      <c r="E27" s="165" t="s">
        <v>1</v>
      </c>
      <c r="F27" s="165"/>
      <c r="G27" s="165"/>
      <c r="H27" s="165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27</v>
      </c>
      <c r="J30" s="59">
        <f>ROUND(J119,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29</v>
      </c>
      <c r="I32" s="28"/>
      <c r="J32" s="28" t="s">
        <v>30</v>
      </c>
      <c r="L32" s="25"/>
    </row>
    <row r="33" spans="2:12" s="1" customFormat="1" ht="14.4" customHeight="1" x14ac:dyDescent="0.2">
      <c r="B33" s="25"/>
      <c r="D33" s="48" t="s">
        <v>31</v>
      </c>
      <c r="E33" s="22" t="s">
        <v>32</v>
      </c>
      <c r="F33" s="84">
        <f>ROUND((SUM(BE119:BE136)),  2)</f>
        <v>0</v>
      </c>
      <c r="I33" s="85"/>
      <c r="J33" s="84">
        <f>ROUND(((SUM(BE119:BE136))*I33),  2)</f>
        <v>0</v>
      </c>
      <c r="L33" s="25"/>
    </row>
    <row r="34" spans="2:12" s="1" customFormat="1" ht="14.4" customHeight="1" x14ac:dyDescent="0.2">
      <c r="B34" s="25"/>
      <c r="E34" s="22" t="s">
        <v>33</v>
      </c>
      <c r="F34" s="84">
        <f>ROUND((SUM(BF119:BF136)),  2)</f>
        <v>0</v>
      </c>
      <c r="I34" s="85"/>
      <c r="J34" s="84">
        <f>ROUND(((SUM(BF119:BF136))*I34),  2)</f>
        <v>0</v>
      </c>
      <c r="L34" s="25"/>
    </row>
    <row r="35" spans="2:12" s="1" customFormat="1" ht="14.4" hidden="1" customHeight="1" x14ac:dyDescent="0.2">
      <c r="B35" s="25"/>
      <c r="E35" s="22" t="s">
        <v>34</v>
      </c>
      <c r="F35" s="84">
        <f>ROUND((SUM(BG119:BG136)),  2)</f>
        <v>0</v>
      </c>
      <c r="I35" s="85"/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35</v>
      </c>
      <c r="F36" s="84">
        <f>ROUND((SUM(BH119:BH136)),  2)</f>
        <v>0</v>
      </c>
      <c r="I36" s="85"/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36</v>
      </c>
      <c r="F37" s="84">
        <f>ROUND((SUM(BI119:BI136)),  2)</f>
        <v>0</v>
      </c>
      <c r="I37" s="85"/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92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13</v>
      </c>
      <c r="L84" s="25"/>
    </row>
    <row r="85" spans="2:47" s="1" customFormat="1" ht="26.25" customHeight="1" x14ac:dyDescent="0.2">
      <c r="B85" s="25"/>
      <c r="E85" s="189" t="str">
        <f>E7</f>
        <v>ROZPOČET Opravy a zateplení bytového domu, zábradlí, dlažby - balkony Legionářská 3878-3879, Chomutov</v>
      </c>
      <c r="F85" s="190"/>
      <c r="G85" s="190"/>
      <c r="H85" s="190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9" t="str">
        <f>E9</f>
        <v>02 - Lešení</v>
      </c>
      <c r="F87" s="188"/>
      <c r="G87" s="188"/>
      <c r="H87" s="188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16</v>
      </c>
      <c r="F89" s="20" t="str">
        <f>F12</f>
        <v xml:space="preserve"> </v>
      </c>
      <c r="I89" s="22"/>
      <c r="J89" s="45">
        <f>IF(J12="","",J12)</f>
        <v>45894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19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22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93</v>
      </c>
      <c r="D94" s="86"/>
      <c r="E94" s="86"/>
      <c r="F94" s="86"/>
      <c r="G94" s="86"/>
      <c r="H94" s="86"/>
      <c r="I94" s="86"/>
      <c r="J94" s="95" t="s">
        <v>94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8" customHeight="1" x14ac:dyDescent="0.2">
      <c r="B96" s="25"/>
      <c r="C96" s="96" t="s">
        <v>95</v>
      </c>
      <c r="J96" s="59">
        <f>J119</f>
        <v>0</v>
      </c>
      <c r="L96" s="25"/>
      <c r="AU96" s="13" t="s">
        <v>96</v>
      </c>
    </row>
    <row r="97" spans="2:12" s="8" customFormat="1" ht="24.9" customHeight="1" x14ac:dyDescent="0.2">
      <c r="B97" s="97"/>
      <c r="D97" s="98" t="s">
        <v>97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95" customHeight="1" x14ac:dyDescent="0.2">
      <c r="B98" s="101"/>
      <c r="D98" s="102" t="s">
        <v>99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8" customFormat="1" ht="24.9" customHeight="1" x14ac:dyDescent="0.2">
      <c r="B99" s="97"/>
      <c r="D99" s="98" t="s">
        <v>367</v>
      </c>
      <c r="E99" s="99"/>
      <c r="F99" s="99"/>
      <c r="G99" s="99"/>
      <c r="H99" s="99"/>
      <c r="I99" s="99"/>
      <c r="J99" s="100">
        <f>J134</f>
        <v>0</v>
      </c>
      <c r="L99" s="97"/>
    </row>
    <row r="100" spans="2:12" s="1" customFormat="1" ht="21.75" customHeight="1" x14ac:dyDescent="0.2">
      <c r="B100" s="25"/>
      <c r="L100" s="25"/>
    </row>
    <row r="101" spans="2:12" s="1" customFormat="1" ht="6.9" customHeight="1" x14ac:dyDescent="0.2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" customHeight="1" x14ac:dyDescent="0.2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" customHeight="1" x14ac:dyDescent="0.2">
      <c r="B106" s="25"/>
      <c r="C106" s="17" t="s">
        <v>106</v>
      </c>
      <c r="L106" s="25"/>
    </row>
    <row r="107" spans="2:12" s="1" customFormat="1" ht="6.9" customHeight="1" x14ac:dyDescent="0.2">
      <c r="B107" s="25"/>
      <c r="L107" s="25"/>
    </row>
    <row r="108" spans="2:12" s="1" customFormat="1" ht="12" customHeight="1" x14ac:dyDescent="0.2">
      <c r="B108" s="25"/>
      <c r="C108" s="22" t="s">
        <v>13</v>
      </c>
      <c r="L108" s="25"/>
    </row>
    <row r="109" spans="2:12" s="1" customFormat="1" ht="26.25" customHeight="1" x14ac:dyDescent="0.2">
      <c r="B109" s="25"/>
      <c r="E109" s="189" t="str">
        <f>E7</f>
        <v>ROZPOČET Opravy a zateplení bytového domu, zábradlí, dlažby - balkony Legionářská 3878-3879, Chomutov</v>
      </c>
      <c r="F109" s="190"/>
      <c r="G109" s="190"/>
      <c r="H109" s="190"/>
      <c r="L109" s="25"/>
    </row>
    <row r="110" spans="2:12" s="1" customFormat="1" ht="12" customHeight="1" x14ac:dyDescent="0.2">
      <c r="B110" s="25"/>
      <c r="C110" s="22" t="s">
        <v>90</v>
      </c>
      <c r="L110" s="25"/>
    </row>
    <row r="111" spans="2:12" s="1" customFormat="1" ht="16.5" customHeight="1" x14ac:dyDescent="0.2">
      <c r="B111" s="25"/>
      <c r="E111" s="179" t="str">
        <f>E9</f>
        <v>02 - Lešení</v>
      </c>
      <c r="F111" s="188"/>
      <c r="G111" s="188"/>
      <c r="H111" s="188"/>
      <c r="L111" s="25"/>
    </row>
    <row r="112" spans="2:12" s="1" customFormat="1" ht="6.9" customHeight="1" x14ac:dyDescent="0.2">
      <c r="B112" s="25"/>
      <c r="L112" s="25"/>
    </row>
    <row r="113" spans="2:65" s="1" customFormat="1" ht="12" customHeight="1" x14ac:dyDescent="0.2">
      <c r="B113" s="25"/>
      <c r="C113" s="22" t="s">
        <v>16</v>
      </c>
      <c r="F113" s="20" t="str">
        <f>F12</f>
        <v xml:space="preserve"> </v>
      </c>
      <c r="I113" s="22"/>
      <c r="J113" s="45">
        <f>IF(J12="","",J12)</f>
        <v>45894</v>
      </c>
      <c r="L113" s="25"/>
    </row>
    <row r="114" spans="2:65" s="1" customFormat="1" ht="6.9" customHeight="1" x14ac:dyDescent="0.2">
      <c r="B114" s="25"/>
      <c r="L114" s="25"/>
    </row>
    <row r="115" spans="2:65" s="1" customFormat="1" ht="15.15" customHeight="1" x14ac:dyDescent="0.2">
      <c r="B115" s="25"/>
      <c r="C115" s="22" t="s">
        <v>19</v>
      </c>
      <c r="F115" s="20" t="str">
        <f>E15</f>
        <v xml:space="preserve"> </v>
      </c>
      <c r="I115" s="22"/>
      <c r="J115" s="23" t="str">
        <f>E21</f>
        <v xml:space="preserve"> </v>
      </c>
      <c r="L115" s="25"/>
    </row>
    <row r="116" spans="2:65" s="1" customFormat="1" ht="15.15" customHeight="1" x14ac:dyDescent="0.2">
      <c r="B116" s="25"/>
      <c r="C116" s="22" t="s">
        <v>22</v>
      </c>
      <c r="F116" s="20" t="str">
        <f>IF(E18="","",E18)</f>
        <v xml:space="preserve"> </v>
      </c>
      <c r="I116" s="22"/>
      <c r="J116" s="23" t="str">
        <f>E24</f>
        <v xml:space="preserve"> </v>
      </c>
      <c r="L116" s="25"/>
    </row>
    <row r="117" spans="2:65" s="1" customFormat="1" ht="10.35" customHeight="1" x14ac:dyDescent="0.2">
      <c r="B117" s="25"/>
      <c r="L117" s="25"/>
    </row>
    <row r="118" spans="2:65" s="10" customFormat="1" ht="29.25" customHeight="1" x14ac:dyDescent="0.2">
      <c r="B118" s="105"/>
      <c r="C118" s="106" t="s">
        <v>107</v>
      </c>
      <c r="D118" s="107" t="s">
        <v>52</v>
      </c>
      <c r="E118" s="107" t="s">
        <v>48</v>
      </c>
      <c r="F118" s="107" t="s">
        <v>49</v>
      </c>
      <c r="G118" s="107" t="s">
        <v>108</v>
      </c>
      <c r="H118" s="107" t="s">
        <v>109</v>
      </c>
      <c r="I118" s="107"/>
      <c r="J118" s="108" t="s">
        <v>94</v>
      </c>
      <c r="K118" s="109" t="s">
        <v>110</v>
      </c>
      <c r="L118" s="105"/>
      <c r="M118" s="52" t="s">
        <v>1</v>
      </c>
      <c r="N118" s="53" t="s">
        <v>31</v>
      </c>
      <c r="O118" s="53" t="s">
        <v>111</v>
      </c>
      <c r="P118" s="53" t="s">
        <v>112</v>
      </c>
      <c r="Q118" s="53" t="s">
        <v>113</v>
      </c>
      <c r="R118" s="53" t="s">
        <v>114</v>
      </c>
      <c r="S118" s="53" t="s">
        <v>115</v>
      </c>
      <c r="T118" s="54" t="s">
        <v>116</v>
      </c>
    </row>
    <row r="119" spans="2:65" s="1" customFormat="1" ht="22.8" customHeight="1" x14ac:dyDescent="0.3">
      <c r="B119" s="25"/>
      <c r="C119" s="57" t="s">
        <v>117</v>
      </c>
      <c r="J119" s="110">
        <f>BK119</f>
        <v>0</v>
      </c>
      <c r="L119" s="25"/>
      <c r="M119" s="55"/>
      <c r="N119" s="46"/>
      <c r="O119" s="46"/>
      <c r="P119" s="111">
        <f>P120+P134</f>
        <v>837.72400000000016</v>
      </c>
      <c r="Q119" s="46"/>
      <c r="R119" s="111">
        <f>R120+R134</f>
        <v>0</v>
      </c>
      <c r="S119" s="46"/>
      <c r="T119" s="112">
        <f>T120+T134</f>
        <v>0</v>
      </c>
      <c r="AT119" s="13" t="s">
        <v>66</v>
      </c>
      <c r="AU119" s="13" t="s">
        <v>96</v>
      </c>
      <c r="BK119" s="113">
        <f>BK120+BK134</f>
        <v>0</v>
      </c>
    </row>
    <row r="120" spans="2:65" s="11" customFormat="1" ht="25.95" customHeight="1" x14ac:dyDescent="0.25">
      <c r="B120" s="114"/>
      <c r="D120" s="115" t="s">
        <v>66</v>
      </c>
      <c r="E120" s="116" t="s">
        <v>118</v>
      </c>
      <c r="F120" s="116" t="s">
        <v>119</v>
      </c>
      <c r="J120" s="117">
        <f>BK120</f>
        <v>0</v>
      </c>
      <c r="L120" s="114"/>
      <c r="M120" s="118"/>
      <c r="P120" s="119">
        <f>P121</f>
        <v>821.72400000000016</v>
      </c>
      <c r="R120" s="119">
        <f>R121</f>
        <v>0</v>
      </c>
      <c r="T120" s="120">
        <f>T121</f>
        <v>0</v>
      </c>
      <c r="AR120" s="115" t="s">
        <v>75</v>
      </c>
      <c r="AT120" s="121" t="s">
        <v>66</v>
      </c>
      <c r="AU120" s="121" t="s">
        <v>67</v>
      </c>
      <c r="AY120" s="115" t="s">
        <v>120</v>
      </c>
      <c r="BK120" s="122">
        <f>BK121</f>
        <v>0</v>
      </c>
    </row>
    <row r="121" spans="2:65" s="11" customFormat="1" ht="22.8" customHeight="1" x14ac:dyDescent="0.25">
      <c r="B121" s="114"/>
      <c r="D121" s="115" t="s">
        <v>66</v>
      </c>
      <c r="E121" s="123" t="s">
        <v>156</v>
      </c>
      <c r="F121" s="123" t="s">
        <v>231</v>
      </c>
      <c r="J121" s="124">
        <f>BK121</f>
        <v>0</v>
      </c>
      <c r="L121" s="114"/>
      <c r="M121" s="118"/>
      <c r="P121" s="119">
        <f>SUM(P122:P133)</f>
        <v>821.72400000000016</v>
      </c>
      <c r="R121" s="119">
        <f>SUM(R122:R133)</f>
        <v>0</v>
      </c>
      <c r="T121" s="120">
        <f>SUM(T122:T133)</f>
        <v>0</v>
      </c>
      <c r="AR121" s="115" t="s">
        <v>75</v>
      </c>
      <c r="AT121" s="121" t="s">
        <v>66</v>
      </c>
      <c r="AU121" s="121" t="s">
        <v>75</v>
      </c>
      <c r="AY121" s="115" t="s">
        <v>120</v>
      </c>
      <c r="BK121" s="122">
        <f>SUM(BK122:BK133)</f>
        <v>0</v>
      </c>
    </row>
    <row r="122" spans="2:65" s="1" customFormat="1" ht="37.799999999999997" customHeight="1" x14ac:dyDescent="0.2">
      <c r="B122" s="125"/>
      <c r="C122" s="126" t="s">
        <v>75</v>
      </c>
      <c r="D122" s="126" t="s">
        <v>123</v>
      </c>
      <c r="E122" s="127" t="s">
        <v>368</v>
      </c>
      <c r="F122" s="128" t="s">
        <v>369</v>
      </c>
      <c r="G122" s="129" t="s">
        <v>126</v>
      </c>
      <c r="H122" s="130">
        <v>1560</v>
      </c>
      <c r="I122" s="131"/>
      <c r="J122" s="131">
        <f t="shared" ref="J122:J133" si="0">ROUND(I122*H122,2)</f>
        <v>0</v>
      </c>
      <c r="K122" s="132"/>
      <c r="L122" s="25"/>
      <c r="M122" s="133" t="s">
        <v>1</v>
      </c>
      <c r="N122" s="134" t="s">
        <v>33</v>
      </c>
      <c r="O122" s="135">
        <v>0.26200000000000001</v>
      </c>
      <c r="P122" s="135">
        <f t="shared" ref="P122:P133" si="1">O122*H122</f>
        <v>408.72</v>
      </c>
      <c r="Q122" s="135">
        <v>0</v>
      </c>
      <c r="R122" s="135">
        <f t="shared" ref="R122:R133" si="2">Q122*H122</f>
        <v>0</v>
      </c>
      <c r="S122" s="135">
        <v>0</v>
      </c>
      <c r="T122" s="136">
        <f t="shared" ref="T122:T133" si="3">S122*H122</f>
        <v>0</v>
      </c>
      <c r="AR122" s="137" t="s">
        <v>127</v>
      </c>
      <c r="AT122" s="137" t="s">
        <v>123</v>
      </c>
      <c r="AU122" s="137" t="s">
        <v>128</v>
      </c>
      <c r="AY122" s="13" t="s">
        <v>120</v>
      </c>
      <c r="BE122" s="138">
        <f t="shared" ref="BE122:BE133" si="4">IF(N122="základní",J122,0)</f>
        <v>0</v>
      </c>
      <c r="BF122" s="138">
        <f t="shared" ref="BF122:BF133" si="5">IF(N122="snížená",J122,0)</f>
        <v>0</v>
      </c>
      <c r="BG122" s="138">
        <f t="shared" ref="BG122:BG133" si="6">IF(N122="zákl. přenesená",J122,0)</f>
        <v>0</v>
      </c>
      <c r="BH122" s="138">
        <f t="shared" ref="BH122:BH133" si="7">IF(N122="sníž. přenesená",J122,0)</f>
        <v>0</v>
      </c>
      <c r="BI122" s="138">
        <f t="shared" ref="BI122:BI133" si="8">IF(N122="nulová",J122,0)</f>
        <v>0</v>
      </c>
      <c r="BJ122" s="13" t="s">
        <v>128</v>
      </c>
      <c r="BK122" s="138">
        <f t="shared" ref="BK122:BK133" si="9">ROUND(I122*H122,2)</f>
        <v>0</v>
      </c>
      <c r="BL122" s="13" t="s">
        <v>127</v>
      </c>
      <c r="BM122" s="137" t="s">
        <v>370</v>
      </c>
    </row>
    <row r="123" spans="2:65" s="1" customFormat="1" ht="37.799999999999997" customHeight="1" x14ac:dyDescent="0.2">
      <c r="B123" s="125"/>
      <c r="C123" s="126" t="s">
        <v>128</v>
      </c>
      <c r="D123" s="126" t="s">
        <v>123</v>
      </c>
      <c r="E123" s="127" t="s">
        <v>371</v>
      </c>
      <c r="F123" s="128" t="s">
        <v>372</v>
      </c>
      <c r="G123" s="129" t="s">
        <v>126</v>
      </c>
      <c r="H123" s="130">
        <v>140400</v>
      </c>
      <c r="I123" s="131"/>
      <c r="J123" s="131">
        <f t="shared" si="0"/>
        <v>0</v>
      </c>
      <c r="K123" s="132"/>
      <c r="L123" s="25"/>
      <c r="M123" s="133" t="s">
        <v>1</v>
      </c>
      <c r="N123" s="134" t="s">
        <v>33</v>
      </c>
      <c r="O123" s="135">
        <v>0</v>
      </c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AR123" s="137" t="s">
        <v>127</v>
      </c>
      <c r="AT123" s="137" t="s">
        <v>123</v>
      </c>
      <c r="AU123" s="137" t="s">
        <v>128</v>
      </c>
      <c r="AY123" s="13" t="s">
        <v>120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128</v>
      </c>
      <c r="BK123" s="138">
        <f t="shared" si="9"/>
        <v>0</v>
      </c>
      <c r="BL123" s="13" t="s">
        <v>127</v>
      </c>
      <c r="BM123" s="137" t="s">
        <v>373</v>
      </c>
    </row>
    <row r="124" spans="2:65" s="1" customFormat="1" ht="37.799999999999997" customHeight="1" x14ac:dyDescent="0.2">
      <c r="B124" s="125"/>
      <c r="C124" s="126" t="s">
        <v>133</v>
      </c>
      <c r="D124" s="126" t="s">
        <v>123</v>
      </c>
      <c r="E124" s="127" t="s">
        <v>374</v>
      </c>
      <c r="F124" s="128" t="s">
        <v>375</v>
      </c>
      <c r="G124" s="129" t="s">
        <v>126</v>
      </c>
      <c r="H124" s="130">
        <v>1560</v>
      </c>
      <c r="I124" s="131"/>
      <c r="J124" s="131">
        <f t="shared" si="0"/>
        <v>0</v>
      </c>
      <c r="K124" s="132"/>
      <c r="L124" s="25"/>
      <c r="M124" s="133" t="s">
        <v>1</v>
      </c>
      <c r="N124" s="134" t="s">
        <v>33</v>
      </c>
      <c r="O124" s="135">
        <v>0.16500000000000001</v>
      </c>
      <c r="P124" s="135">
        <f t="shared" si="1"/>
        <v>257.40000000000003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AR124" s="137" t="s">
        <v>127</v>
      </c>
      <c r="AT124" s="137" t="s">
        <v>123</v>
      </c>
      <c r="AU124" s="137" t="s">
        <v>128</v>
      </c>
      <c r="AY124" s="13" t="s">
        <v>120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128</v>
      </c>
      <c r="BK124" s="138">
        <f t="shared" si="9"/>
        <v>0</v>
      </c>
      <c r="BL124" s="13" t="s">
        <v>127</v>
      </c>
      <c r="BM124" s="137" t="s">
        <v>376</v>
      </c>
    </row>
    <row r="125" spans="2:65" s="1" customFormat="1" ht="16.5" customHeight="1" x14ac:dyDescent="0.2">
      <c r="B125" s="125"/>
      <c r="C125" s="126" t="s">
        <v>127</v>
      </c>
      <c r="D125" s="126" t="s">
        <v>123</v>
      </c>
      <c r="E125" s="127" t="s">
        <v>377</v>
      </c>
      <c r="F125" s="128" t="s">
        <v>378</v>
      </c>
      <c r="G125" s="129" t="s">
        <v>126</v>
      </c>
      <c r="H125" s="130">
        <v>1560</v>
      </c>
      <c r="I125" s="131"/>
      <c r="J125" s="131">
        <f t="shared" si="0"/>
        <v>0</v>
      </c>
      <c r="K125" s="132"/>
      <c r="L125" s="25"/>
      <c r="M125" s="133" t="s">
        <v>1</v>
      </c>
      <c r="N125" s="134" t="s">
        <v>33</v>
      </c>
      <c r="O125" s="135">
        <v>4.9000000000000002E-2</v>
      </c>
      <c r="P125" s="135">
        <f t="shared" si="1"/>
        <v>76.44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AR125" s="137" t="s">
        <v>127</v>
      </c>
      <c r="AT125" s="137" t="s">
        <v>123</v>
      </c>
      <c r="AU125" s="137" t="s">
        <v>128</v>
      </c>
      <c r="AY125" s="13" t="s">
        <v>120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128</v>
      </c>
      <c r="BK125" s="138">
        <f t="shared" si="9"/>
        <v>0</v>
      </c>
      <c r="BL125" s="13" t="s">
        <v>127</v>
      </c>
      <c r="BM125" s="137" t="s">
        <v>379</v>
      </c>
    </row>
    <row r="126" spans="2:65" s="1" customFormat="1" ht="16.5" customHeight="1" x14ac:dyDescent="0.2">
      <c r="B126" s="125"/>
      <c r="C126" s="126" t="s">
        <v>140</v>
      </c>
      <c r="D126" s="126" t="s">
        <v>123</v>
      </c>
      <c r="E126" s="127" t="s">
        <v>380</v>
      </c>
      <c r="F126" s="128" t="s">
        <v>381</v>
      </c>
      <c r="G126" s="129" t="s">
        <v>126</v>
      </c>
      <c r="H126" s="130">
        <v>140400</v>
      </c>
      <c r="I126" s="131"/>
      <c r="J126" s="131">
        <f t="shared" si="0"/>
        <v>0</v>
      </c>
      <c r="K126" s="132"/>
      <c r="L126" s="25"/>
      <c r="M126" s="133" t="s">
        <v>1</v>
      </c>
      <c r="N126" s="134" t="s">
        <v>33</v>
      </c>
      <c r="O126" s="135">
        <v>0</v>
      </c>
      <c r="P126" s="135">
        <f t="shared" si="1"/>
        <v>0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AR126" s="137" t="s">
        <v>127</v>
      </c>
      <c r="AT126" s="137" t="s">
        <v>123</v>
      </c>
      <c r="AU126" s="137" t="s">
        <v>128</v>
      </c>
      <c r="AY126" s="13" t="s">
        <v>120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128</v>
      </c>
      <c r="BK126" s="138">
        <f t="shared" si="9"/>
        <v>0</v>
      </c>
      <c r="BL126" s="13" t="s">
        <v>127</v>
      </c>
      <c r="BM126" s="137" t="s">
        <v>382</v>
      </c>
    </row>
    <row r="127" spans="2:65" s="1" customFormat="1" ht="21.75" customHeight="1" x14ac:dyDescent="0.2">
      <c r="B127" s="125"/>
      <c r="C127" s="126" t="s">
        <v>121</v>
      </c>
      <c r="D127" s="126" t="s">
        <v>123</v>
      </c>
      <c r="E127" s="127" t="s">
        <v>383</v>
      </c>
      <c r="F127" s="128" t="s">
        <v>384</v>
      </c>
      <c r="G127" s="129" t="s">
        <v>126</v>
      </c>
      <c r="H127" s="130">
        <v>1560</v>
      </c>
      <c r="I127" s="131"/>
      <c r="J127" s="131">
        <f t="shared" si="0"/>
        <v>0</v>
      </c>
      <c r="K127" s="132"/>
      <c r="L127" s="25"/>
      <c r="M127" s="133" t="s">
        <v>1</v>
      </c>
      <c r="N127" s="134" t="s">
        <v>33</v>
      </c>
      <c r="O127" s="135">
        <v>3.3000000000000002E-2</v>
      </c>
      <c r="P127" s="135">
        <f t="shared" si="1"/>
        <v>51.480000000000004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R127" s="137" t="s">
        <v>127</v>
      </c>
      <c r="AT127" s="137" t="s">
        <v>123</v>
      </c>
      <c r="AU127" s="137" t="s">
        <v>128</v>
      </c>
      <c r="AY127" s="13" t="s">
        <v>120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128</v>
      </c>
      <c r="BK127" s="138">
        <f t="shared" si="9"/>
        <v>0</v>
      </c>
      <c r="BL127" s="13" t="s">
        <v>127</v>
      </c>
      <c r="BM127" s="137" t="s">
        <v>385</v>
      </c>
    </row>
    <row r="128" spans="2:65" s="1" customFormat="1" ht="21.75" customHeight="1" x14ac:dyDescent="0.2">
      <c r="B128" s="125"/>
      <c r="C128" s="126" t="s">
        <v>149</v>
      </c>
      <c r="D128" s="126" t="s">
        <v>123</v>
      </c>
      <c r="E128" s="127" t="s">
        <v>386</v>
      </c>
      <c r="F128" s="128" t="s">
        <v>387</v>
      </c>
      <c r="G128" s="129" t="s">
        <v>163</v>
      </c>
      <c r="H128" s="130">
        <v>6</v>
      </c>
      <c r="I128" s="131"/>
      <c r="J128" s="131">
        <f t="shared" si="0"/>
        <v>0</v>
      </c>
      <c r="K128" s="132"/>
      <c r="L128" s="25"/>
      <c r="M128" s="133" t="s">
        <v>1</v>
      </c>
      <c r="N128" s="134" t="s">
        <v>33</v>
      </c>
      <c r="O128" s="135">
        <v>0.44400000000000001</v>
      </c>
      <c r="P128" s="135">
        <f t="shared" si="1"/>
        <v>2.6640000000000001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R128" s="137" t="s">
        <v>127</v>
      </c>
      <c r="AT128" s="137" t="s">
        <v>123</v>
      </c>
      <c r="AU128" s="137" t="s">
        <v>128</v>
      </c>
      <c r="AY128" s="13" t="s">
        <v>120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128</v>
      </c>
      <c r="BK128" s="138">
        <f t="shared" si="9"/>
        <v>0</v>
      </c>
      <c r="BL128" s="13" t="s">
        <v>127</v>
      </c>
      <c r="BM128" s="137" t="s">
        <v>388</v>
      </c>
    </row>
    <row r="129" spans="2:65" s="1" customFormat="1" ht="24.15" customHeight="1" x14ac:dyDescent="0.2">
      <c r="B129" s="125"/>
      <c r="C129" s="126" t="s">
        <v>147</v>
      </c>
      <c r="D129" s="126" t="s">
        <v>123</v>
      </c>
      <c r="E129" s="127" t="s">
        <v>389</v>
      </c>
      <c r="F129" s="128" t="s">
        <v>390</v>
      </c>
      <c r="G129" s="129" t="s">
        <v>163</v>
      </c>
      <c r="H129" s="130">
        <v>6</v>
      </c>
      <c r="I129" s="131"/>
      <c r="J129" s="131">
        <f t="shared" si="0"/>
        <v>0</v>
      </c>
      <c r="K129" s="132"/>
      <c r="L129" s="25"/>
      <c r="M129" s="133" t="s">
        <v>1</v>
      </c>
      <c r="N129" s="134" t="s">
        <v>33</v>
      </c>
      <c r="O129" s="135">
        <v>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R129" s="137" t="s">
        <v>127</v>
      </c>
      <c r="AT129" s="137" t="s">
        <v>123</v>
      </c>
      <c r="AU129" s="137" t="s">
        <v>128</v>
      </c>
      <c r="AY129" s="13" t="s">
        <v>120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128</v>
      </c>
      <c r="BK129" s="138">
        <f t="shared" si="9"/>
        <v>0</v>
      </c>
      <c r="BL129" s="13" t="s">
        <v>127</v>
      </c>
      <c r="BM129" s="137" t="s">
        <v>391</v>
      </c>
    </row>
    <row r="130" spans="2:65" s="1" customFormat="1" ht="24.15" customHeight="1" x14ac:dyDescent="0.2">
      <c r="B130" s="125"/>
      <c r="C130" s="126" t="s">
        <v>156</v>
      </c>
      <c r="D130" s="126" t="s">
        <v>123</v>
      </c>
      <c r="E130" s="127" t="s">
        <v>392</v>
      </c>
      <c r="F130" s="128" t="s">
        <v>393</v>
      </c>
      <c r="G130" s="129" t="s">
        <v>163</v>
      </c>
      <c r="H130" s="130">
        <v>6</v>
      </c>
      <c r="I130" s="131"/>
      <c r="J130" s="131">
        <f t="shared" si="0"/>
        <v>0</v>
      </c>
      <c r="K130" s="132"/>
      <c r="L130" s="25"/>
      <c r="M130" s="133" t="s">
        <v>1</v>
      </c>
      <c r="N130" s="134" t="s">
        <v>33</v>
      </c>
      <c r="O130" s="135">
        <v>0.27</v>
      </c>
      <c r="P130" s="135">
        <f t="shared" si="1"/>
        <v>1.62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R130" s="137" t="s">
        <v>127</v>
      </c>
      <c r="AT130" s="137" t="s">
        <v>123</v>
      </c>
      <c r="AU130" s="137" t="s">
        <v>128</v>
      </c>
      <c r="AY130" s="13" t="s">
        <v>120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3" t="s">
        <v>128</v>
      </c>
      <c r="BK130" s="138">
        <f t="shared" si="9"/>
        <v>0</v>
      </c>
      <c r="BL130" s="13" t="s">
        <v>127</v>
      </c>
      <c r="BM130" s="137" t="s">
        <v>394</v>
      </c>
    </row>
    <row r="131" spans="2:65" s="1" customFormat="1" ht="24.15" customHeight="1" x14ac:dyDescent="0.2">
      <c r="B131" s="125"/>
      <c r="C131" s="126" t="s">
        <v>160</v>
      </c>
      <c r="D131" s="126" t="s">
        <v>123</v>
      </c>
      <c r="E131" s="127" t="s">
        <v>395</v>
      </c>
      <c r="F131" s="128" t="s">
        <v>396</v>
      </c>
      <c r="G131" s="129" t="s">
        <v>126</v>
      </c>
      <c r="H131" s="130">
        <v>1560</v>
      </c>
      <c r="I131" s="131"/>
      <c r="J131" s="131">
        <f t="shared" si="0"/>
        <v>0</v>
      </c>
      <c r="K131" s="132"/>
      <c r="L131" s="25"/>
      <c r="M131" s="133" t="s">
        <v>1</v>
      </c>
      <c r="N131" s="134" t="s">
        <v>33</v>
      </c>
      <c r="O131" s="135">
        <v>1.2999999999999999E-2</v>
      </c>
      <c r="P131" s="135">
        <f t="shared" si="1"/>
        <v>20.279999999999998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R131" s="137" t="s">
        <v>127</v>
      </c>
      <c r="AT131" s="137" t="s">
        <v>123</v>
      </c>
      <c r="AU131" s="137" t="s">
        <v>128</v>
      </c>
      <c r="AY131" s="13" t="s">
        <v>120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3" t="s">
        <v>128</v>
      </c>
      <c r="BK131" s="138">
        <f t="shared" si="9"/>
        <v>0</v>
      </c>
      <c r="BL131" s="13" t="s">
        <v>127</v>
      </c>
      <c r="BM131" s="137" t="s">
        <v>397</v>
      </c>
    </row>
    <row r="132" spans="2:65" s="1" customFormat="1" ht="24.15" customHeight="1" x14ac:dyDescent="0.2">
      <c r="B132" s="125"/>
      <c r="C132" s="126" t="s">
        <v>165</v>
      </c>
      <c r="D132" s="126" t="s">
        <v>123</v>
      </c>
      <c r="E132" s="127" t="s">
        <v>398</v>
      </c>
      <c r="F132" s="128" t="s">
        <v>399</v>
      </c>
      <c r="G132" s="129" t="s">
        <v>126</v>
      </c>
      <c r="H132" s="130">
        <v>1560</v>
      </c>
      <c r="I132" s="131"/>
      <c r="J132" s="131">
        <f t="shared" si="0"/>
        <v>0</v>
      </c>
      <c r="K132" s="132"/>
      <c r="L132" s="25"/>
      <c r="M132" s="133" t="s">
        <v>1</v>
      </c>
      <c r="N132" s="134" t="s">
        <v>33</v>
      </c>
      <c r="O132" s="135">
        <v>2E-3</v>
      </c>
      <c r="P132" s="135">
        <f t="shared" si="1"/>
        <v>3.12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R132" s="137" t="s">
        <v>127</v>
      </c>
      <c r="AT132" s="137" t="s">
        <v>123</v>
      </c>
      <c r="AU132" s="137" t="s">
        <v>128</v>
      </c>
      <c r="AY132" s="13" t="s">
        <v>120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128</v>
      </c>
      <c r="BK132" s="138">
        <f t="shared" si="9"/>
        <v>0</v>
      </c>
      <c r="BL132" s="13" t="s">
        <v>127</v>
      </c>
      <c r="BM132" s="137" t="s">
        <v>400</v>
      </c>
    </row>
    <row r="133" spans="2:65" s="1" customFormat="1" ht="24.15" customHeight="1" x14ac:dyDescent="0.2">
      <c r="B133" s="125"/>
      <c r="C133" s="126" t="s">
        <v>8</v>
      </c>
      <c r="D133" s="126" t="s">
        <v>123</v>
      </c>
      <c r="E133" s="127" t="s">
        <v>363</v>
      </c>
      <c r="F133" s="128" t="s">
        <v>401</v>
      </c>
      <c r="G133" s="129" t="s">
        <v>229</v>
      </c>
      <c r="H133" s="130">
        <v>1</v>
      </c>
      <c r="I133" s="131"/>
      <c r="J133" s="131">
        <f t="shared" si="0"/>
        <v>0</v>
      </c>
      <c r="K133" s="132"/>
      <c r="L133" s="25"/>
      <c r="M133" s="133" t="s">
        <v>1</v>
      </c>
      <c r="N133" s="134" t="s">
        <v>33</v>
      </c>
      <c r="O133" s="135">
        <v>0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R133" s="137" t="s">
        <v>127</v>
      </c>
      <c r="AT133" s="137" t="s">
        <v>123</v>
      </c>
      <c r="AU133" s="137" t="s">
        <v>128</v>
      </c>
      <c r="AY133" s="13" t="s">
        <v>120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128</v>
      </c>
      <c r="BK133" s="138">
        <f t="shared" si="9"/>
        <v>0</v>
      </c>
      <c r="BL133" s="13" t="s">
        <v>127</v>
      </c>
      <c r="BM133" s="137" t="s">
        <v>402</v>
      </c>
    </row>
    <row r="134" spans="2:65" s="11" customFormat="1" ht="25.95" customHeight="1" x14ac:dyDescent="0.25">
      <c r="B134" s="114"/>
      <c r="D134" s="115" t="s">
        <v>66</v>
      </c>
      <c r="E134" s="116" t="s">
        <v>403</v>
      </c>
      <c r="F134" s="116" t="s">
        <v>404</v>
      </c>
      <c r="J134" s="117">
        <f>BK134</f>
        <v>0</v>
      </c>
      <c r="L134" s="114"/>
      <c r="M134" s="118"/>
      <c r="P134" s="119">
        <f>SUM(P135:P136)</f>
        <v>16</v>
      </c>
      <c r="R134" s="119">
        <f>SUM(R135:R136)</f>
        <v>0</v>
      </c>
      <c r="T134" s="120">
        <f>SUM(T135:T136)</f>
        <v>0</v>
      </c>
      <c r="AR134" s="115" t="s">
        <v>127</v>
      </c>
      <c r="AT134" s="121" t="s">
        <v>66</v>
      </c>
      <c r="AU134" s="121" t="s">
        <v>67</v>
      </c>
      <c r="AY134" s="115" t="s">
        <v>120</v>
      </c>
      <c r="BK134" s="122">
        <f>SUM(BK135:BK136)</f>
        <v>0</v>
      </c>
    </row>
    <row r="135" spans="2:65" s="1" customFormat="1" ht="16.5" customHeight="1" x14ac:dyDescent="0.2">
      <c r="B135" s="125"/>
      <c r="C135" s="126" t="s">
        <v>172</v>
      </c>
      <c r="D135" s="126" t="s">
        <v>123</v>
      </c>
      <c r="E135" s="127" t="s">
        <v>405</v>
      </c>
      <c r="F135" s="128" t="s">
        <v>406</v>
      </c>
      <c r="G135" s="129" t="s">
        <v>407</v>
      </c>
      <c r="H135" s="130">
        <v>8</v>
      </c>
      <c r="I135" s="131"/>
      <c r="J135" s="131">
        <f>ROUND(I135*H135,2)</f>
        <v>0</v>
      </c>
      <c r="K135" s="132"/>
      <c r="L135" s="25"/>
      <c r="M135" s="133" t="s">
        <v>1</v>
      </c>
      <c r="N135" s="134" t="s">
        <v>33</v>
      </c>
      <c r="O135" s="135">
        <v>1</v>
      </c>
      <c r="P135" s="135">
        <f>O135*H135</f>
        <v>8</v>
      </c>
      <c r="Q135" s="135">
        <v>0</v>
      </c>
      <c r="R135" s="135">
        <f>Q135*H135</f>
        <v>0</v>
      </c>
      <c r="S135" s="135">
        <v>0</v>
      </c>
      <c r="T135" s="136">
        <f>S135*H135</f>
        <v>0</v>
      </c>
      <c r="AR135" s="137" t="s">
        <v>408</v>
      </c>
      <c r="AT135" s="137" t="s">
        <v>123</v>
      </c>
      <c r="AU135" s="137" t="s">
        <v>75</v>
      </c>
      <c r="AY135" s="13" t="s">
        <v>120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3" t="s">
        <v>128</v>
      </c>
      <c r="BK135" s="138">
        <f>ROUND(I135*H135,2)</f>
        <v>0</v>
      </c>
      <c r="BL135" s="13" t="s">
        <v>408</v>
      </c>
      <c r="BM135" s="137" t="s">
        <v>409</v>
      </c>
    </row>
    <row r="136" spans="2:65" s="1" customFormat="1" ht="24.15" customHeight="1" x14ac:dyDescent="0.2">
      <c r="B136" s="125"/>
      <c r="C136" s="126" t="s">
        <v>176</v>
      </c>
      <c r="D136" s="126" t="s">
        <v>123</v>
      </c>
      <c r="E136" s="127" t="s">
        <v>410</v>
      </c>
      <c r="F136" s="128" t="s">
        <v>411</v>
      </c>
      <c r="G136" s="129" t="s">
        <v>407</v>
      </c>
      <c r="H136" s="130">
        <v>8</v>
      </c>
      <c r="I136" s="131"/>
      <c r="J136" s="131">
        <f>ROUND(I136*H136,2)</f>
        <v>0</v>
      </c>
      <c r="K136" s="132"/>
      <c r="L136" s="25"/>
      <c r="M136" s="149" t="s">
        <v>1</v>
      </c>
      <c r="N136" s="150" t="s">
        <v>33</v>
      </c>
      <c r="O136" s="151">
        <v>1</v>
      </c>
      <c r="P136" s="151">
        <f>O136*H136</f>
        <v>8</v>
      </c>
      <c r="Q136" s="151">
        <v>0</v>
      </c>
      <c r="R136" s="151">
        <f>Q136*H136</f>
        <v>0</v>
      </c>
      <c r="S136" s="151">
        <v>0</v>
      </c>
      <c r="T136" s="152">
        <f>S136*H136</f>
        <v>0</v>
      </c>
      <c r="AR136" s="137" t="s">
        <v>408</v>
      </c>
      <c r="AT136" s="137" t="s">
        <v>123</v>
      </c>
      <c r="AU136" s="137" t="s">
        <v>75</v>
      </c>
      <c r="AY136" s="13" t="s">
        <v>120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128</v>
      </c>
      <c r="BK136" s="138">
        <f>ROUND(I136*H136,2)</f>
        <v>0</v>
      </c>
      <c r="BL136" s="13" t="s">
        <v>408</v>
      </c>
      <c r="BM136" s="137" t="s">
        <v>412</v>
      </c>
    </row>
    <row r="137" spans="2:65" s="1" customFormat="1" ht="6.9" customHeight="1" x14ac:dyDescent="0.2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25"/>
    </row>
  </sheetData>
  <autoFilter ref="C118:K136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7"/>
  <sheetViews>
    <sheetView showGridLines="0" topLeftCell="A119" workbookViewId="0">
      <selection activeCell="I119" sqref="I1:I104857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4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3" t="s">
        <v>82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26.25" customHeight="1" x14ac:dyDescent="0.2">
      <c r="B7" s="16"/>
      <c r="E7" s="189" t="str">
        <f>'Rekapitulace stavby'!K6</f>
        <v>ROZPOČET Opravy a zateplení bytového domu, zábradlí, dlažby - balkony Legionářská 3878-3879, Chomutov</v>
      </c>
      <c r="F7" s="190"/>
      <c r="G7" s="190"/>
      <c r="H7" s="190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9" t="s">
        <v>413</v>
      </c>
      <c r="F9" s="188"/>
      <c r="G9" s="188"/>
      <c r="H9" s="188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14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16</v>
      </c>
      <c r="F12" s="20" t="s">
        <v>17</v>
      </c>
      <c r="I12" s="22"/>
      <c r="J12" s="45">
        <f>'Rekapitulace stavby'!AN8</f>
        <v>45894</v>
      </c>
      <c r="L12" s="25"/>
    </row>
    <row r="13" spans="2:46" s="1" customFormat="1" ht="10.8" customHeight="1" x14ac:dyDescent="0.2">
      <c r="B13" s="25"/>
      <c r="L13" s="25"/>
    </row>
    <row r="14" spans="2:46" s="1" customFormat="1" ht="12" customHeight="1" x14ac:dyDescent="0.2">
      <c r="B14" s="25"/>
      <c r="D14" s="22" t="s">
        <v>19</v>
      </c>
      <c r="I14" s="22"/>
      <c r="J14" s="20">
        <f>IF('Rekapitulace stavby'!AN10="","",'Rekapitulace stavby'!AN10)</f>
        <v>27341313</v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>CZ27341313</v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22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3" t="str">
        <f>'Rekapitulace stavby'!E14</f>
        <v xml:space="preserve"> </v>
      </c>
      <c r="F18" s="163"/>
      <c r="G18" s="163"/>
      <c r="H18" s="163"/>
      <c r="I18" s="22"/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23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25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26</v>
      </c>
      <c r="L26" s="25"/>
    </row>
    <row r="27" spans="2:12" s="7" customFormat="1" ht="16.5" customHeight="1" x14ac:dyDescent="0.2">
      <c r="B27" s="82"/>
      <c r="E27" s="165" t="s">
        <v>1</v>
      </c>
      <c r="F27" s="165"/>
      <c r="G27" s="165"/>
      <c r="H27" s="165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27</v>
      </c>
      <c r="J30" s="59">
        <f>ROUND(J122,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29</v>
      </c>
      <c r="I32" s="28"/>
      <c r="J32" s="28" t="s">
        <v>30</v>
      </c>
      <c r="L32" s="25"/>
    </row>
    <row r="33" spans="2:12" s="1" customFormat="1" ht="14.4" customHeight="1" x14ac:dyDescent="0.2">
      <c r="B33" s="25"/>
      <c r="D33" s="48" t="s">
        <v>31</v>
      </c>
      <c r="E33" s="22" t="s">
        <v>32</v>
      </c>
      <c r="F33" s="84">
        <f>ROUND((SUM(BE122:BE136)),  2)</f>
        <v>0</v>
      </c>
      <c r="I33" s="85"/>
      <c r="J33" s="84">
        <f>ROUND(((SUM(BE122:BE136))*I33),  2)</f>
        <v>0</v>
      </c>
      <c r="L33" s="25"/>
    </row>
    <row r="34" spans="2:12" s="1" customFormat="1" ht="14.4" customHeight="1" x14ac:dyDescent="0.2">
      <c r="B34" s="25"/>
      <c r="E34" s="22" t="s">
        <v>33</v>
      </c>
      <c r="F34" s="84">
        <f>ROUND((SUM(BF122:BF136)),  2)</f>
        <v>0</v>
      </c>
      <c r="I34" s="85"/>
      <c r="J34" s="84">
        <f>ROUND(((SUM(BF122:BF136))*I34),  2)</f>
        <v>0</v>
      </c>
      <c r="L34" s="25"/>
    </row>
    <row r="35" spans="2:12" s="1" customFormat="1" ht="14.4" hidden="1" customHeight="1" x14ac:dyDescent="0.2">
      <c r="B35" s="25"/>
      <c r="E35" s="22" t="s">
        <v>34</v>
      </c>
      <c r="F35" s="84">
        <f>ROUND((SUM(BG122:BG136)),  2)</f>
        <v>0</v>
      </c>
      <c r="I35" s="85"/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35</v>
      </c>
      <c r="F36" s="84">
        <f>ROUND((SUM(BH122:BH136)),  2)</f>
        <v>0</v>
      </c>
      <c r="I36" s="85"/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36</v>
      </c>
      <c r="F37" s="84">
        <f>ROUND((SUM(BI122:BI136)),  2)</f>
        <v>0</v>
      </c>
      <c r="I37" s="85"/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92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13</v>
      </c>
      <c r="L84" s="25"/>
    </row>
    <row r="85" spans="2:47" s="1" customFormat="1" ht="26.25" customHeight="1" x14ac:dyDescent="0.2">
      <c r="B85" s="25"/>
      <c r="E85" s="189" t="str">
        <f>E7</f>
        <v>ROZPOČET Opravy a zateplení bytového domu, zábradlí, dlažby - balkony Legionářská 3878-3879, Chomutov</v>
      </c>
      <c r="F85" s="190"/>
      <c r="G85" s="190"/>
      <c r="H85" s="190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9" t="str">
        <f>E9</f>
        <v>03 - VRN</v>
      </c>
      <c r="F87" s="188"/>
      <c r="G87" s="188"/>
      <c r="H87" s="188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16</v>
      </c>
      <c r="F89" s="20" t="str">
        <f>F12</f>
        <v xml:space="preserve"> </v>
      </c>
      <c r="I89" s="22"/>
      <c r="J89" s="45">
        <f>IF(J12="","",J12)</f>
        <v>45894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19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22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93</v>
      </c>
      <c r="D94" s="86"/>
      <c r="E94" s="86"/>
      <c r="F94" s="86"/>
      <c r="G94" s="86"/>
      <c r="H94" s="86"/>
      <c r="I94" s="86"/>
      <c r="J94" s="95" t="s">
        <v>94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8" customHeight="1" x14ac:dyDescent="0.2">
      <c r="B96" s="25"/>
      <c r="C96" s="96" t="s">
        <v>95</v>
      </c>
      <c r="J96" s="59">
        <f>J122</f>
        <v>0</v>
      </c>
      <c r="L96" s="25"/>
      <c r="AU96" s="13" t="s">
        <v>96</v>
      </c>
    </row>
    <row r="97" spans="2:12" s="8" customFormat="1" ht="24.9" customHeight="1" x14ac:dyDescent="0.2">
      <c r="B97" s="97"/>
      <c r="D97" s="98" t="s">
        <v>414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9" customFormat="1" ht="19.95" customHeight="1" x14ac:dyDescent="0.2">
      <c r="B98" s="101"/>
      <c r="D98" s="102" t="s">
        <v>415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9" customFormat="1" ht="19.95" customHeight="1" x14ac:dyDescent="0.2">
      <c r="B99" s="101"/>
      <c r="D99" s="102" t="s">
        <v>416</v>
      </c>
      <c r="E99" s="103"/>
      <c r="F99" s="103"/>
      <c r="G99" s="103"/>
      <c r="H99" s="103"/>
      <c r="I99" s="103"/>
      <c r="J99" s="104">
        <f>J126</f>
        <v>0</v>
      </c>
      <c r="L99" s="101"/>
    </row>
    <row r="100" spans="2:12" s="9" customFormat="1" ht="19.95" customHeight="1" x14ac:dyDescent="0.2">
      <c r="B100" s="101"/>
      <c r="D100" s="102" t="s">
        <v>417</v>
      </c>
      <c r="E100" s="103"/>
      <c r="F100" s="103"/>
      <c r="G100" s="103"/>
      <c r="H100" s="103"/>
      <c r="I100" s="103"/>
      <c r="J100" s="104">
        <f>J131</f>
        <v>0</v>
      </c>
      <c r="L100" s="101"/>
    </row>
    <row r="101" spans="2:12" s="9" customFormat="1" ht="19.95" customHeight="1" x14ac:dyDescent="0.2">
      <c r="B101" s="101"/>
      <c r="D101" s="102" t="s">
        <v>418</v>
      </c>
      <c r="E101" s="103"/>
      <c r="F101" s="103"/>
      <c r="G101" s="103"/>
      <c r="H101" s="103"/>
      <c r="I101" s="103"/>
      <c r="J101" s="104">
        <f>J133</f>
        <v>0</v>
      </c>
      <c r="L101" s="101"/>
    </row>
    <row r="102" spans="2:12" s="9" customFormat="1" ht="19.95" customHeight="1" x14ac:dyDescent="0.2">
      <c r="B102" s="101"/>
      <c r="D102" s="102" t="s">
        <v>419</v>
      </c>
      <c r="E102" s="103"/>
      <c r="F102" s="103"/>
      <c r="G102" s="103"/>
      <c r="H102" s="103"/>
      <c r="I102" s="103"/>
      <c r="J102" s="104">
        <f>J135</f>
        <v>0</v>
      </c>
      <c r="L102" s="101"/>
    </row>
    <row r="103" spans="2:12" s="1" customFormat="1" ht="21.75" customHeight="1" x14ac:dyDescent="0.2">
      <c r="B103" s="25"/>
      <c r="L103" s="25"/>
    </row>
    <row r="104" spans="2:12" s="1" customFormat="1" ht="6.9" customHeight="1" x14ac:dyDescent="0.2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" customHeight="1" x14ac:dyDescent="0.2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" customHeight="1" x14ac:dyDescent="0.2">
      <c r="B109" s="25"/>
      <c r="C109" s="17" t="s">
        <v>106</v>
      </c>
      <c r="L109" s="25"/>
    </row>
    <row r="110" spans="2:12" s="1" customFormat="1" ht="6.9" customHeight="1" x14ac:dyDescent="0.2">
      <c r="B110" s="25"/>
      <c r="L110" s="25"/>
    </row>
    <row r="111" spans="2:12" s="1" customFormat="1" ht="12" customHeight="1" x14ac:dyDescent="0.2">
      <c r="B111" s="25"/>
      <c r="C111" s="22" t="s">
        <v>13</v>
      </c>
      <c r="L111" s="25"/>
    </row>
    <row r="112" spans="2:12" s="1" customFormat="1" ht="26.25" customHeight="1" x14ac:dyDescent="0.2">
      <c r="B112" s="25"/>
      <c r="E112" s="189" t="str">
        <f>E7</f>
        <v>ROZPOČET Opravy a zateplení bytového domu, zábradlí, dlažby - balkony Legionářská 3878-3879, Chomutov</v>
      </c>
      <c r="F112" s="190"/>
      <c r="G112" s="190"/>
      <c r="H112" s="190"/>
      <c r="L112" s="25"/>
    </row>
    <row r="113" spans="2:65" s="1" customFormat="1" ht="12" customHeight="1" x14ac:dyDescent="0.2">
      <c r="B113" s="25"/>
      <c r="C113" s="22" t="s">
        <v>90</v>
      </c>
      <c r="L113" s="25"/>
    </row>
    <row r="114" spans="2:65" s="1" customFormat="1" ht="16.5" customHeight="1" x14ac:dyDescent="0.2">
      <c r="B114" s="25"/>
      <c r="E114" s="179" t="str">
        <f>E9</f>
        <v>03 - VRN</v>
      </c>
      <c r="F114" s="188"/>
      <c r="G114" s="188"/>
      <c r="H114" s="188"/>
      <c r="L114" s="25"/>
    </row>
    <row r="115" spans="2:65" s="1" customFormat="1" ht="6.9" customHeight="1" x14ac:dyDescent="0.2">
      <c r="B115" s="25"/>
      <c r="L115" s="25"/>
    </row>
    <row r="116" spans="2:65" s="1" customFormat="1" ht="12" customHeight="1" x14ac:dyDescent="0.2">
      <c r="B116" s="25"/>
      <c r="C116" s="22" t="s">
        <v>16</v>
      </c>
      <c r="F116" s="20" t="str">
        <f>F12</f>
        <v xml:space="preserve"> </v>
      </c>
      <c r="I116" s="22"/>
      <c r="J116" s="45">
        <f>IF(J12="","",J12)</f>
        <v>45894</v>
      </c>
      <c r="L116" s="25"/>
    </row>
    <row r="117" spans="2:65" s="1" customFormat="1" ht="6.9" customHeight="1" x14ac:dyDescent="0.2">
      <c r="B117" s="25"/>
      <c r="L117" s="25"/>
    </row>
    <row r="118" spans="2:65" s="1" customFormat="1" ht="15.15" customHeight="1" x14ac:dyDescent="0.2">
      <c r="B118" s="25"/>
      <c r="C118" s="22" t="s">
        <v>19</v>
      </c>
      <c r="F118" s="20" t="str">
        <f>E15</f>
        <v xml:space="preserve"> </v>
      </c>
      <c r="I118" s="22"/>
      <c r="J118" s="23" t="str">
        <f>E21</f>
        <v xml:space="preserve"> </v>
      </c>
      <c r="L118" s="25"/>
    </row>
    <row r="119" spans="2:65" s="1" customFormat="1" ht="15.15" customHeight="1" x14ac:dyDescent="0.2">
      <c r="B119" s="25"/>
      <c r="C119" s="22" t="s">
        <v>22</v>
      </c>
      <c r="F119" s="20" t="str">
        <f>IF(E18="","",E18)</f>
        <v xml:space="preserve"> </v>
      </c>
      <c r="I119" s="22"/>
      <c r="J119" s="23" t="str">
        <f>E24</f>
        <v xml:space="preserve"> </v>
      </c>
      <c r="L119" s="25"/>
    </row>
    <row r="120" spans="2:65" s="1" customFormat="1" ht="10.35" customHeight="1" x14ac:dyDescent="0.2">
      <c r="B120" s="25"/>
      <c r="L120" s="25"/>
    </row>
    <row r="121" spans="2:65" s="10" customFormat="1" ht="29.25" customHeight="1" x14ac:dyDescent="0.2">
      <c r="B121" s="105"/>
      <c r="C121" s="106" t="s">
        <v>107</v>
      </c>
      <c r="D121" s="107" t="s">
        <v>52</v>
      </c>
      <c r="E121" s="107" t="s">
        <v>48</v>
      </c>
      <c r="F121" s="107" t="s">
        <v>49</v>
      </c>
      <c r="G121" s="107" t="s">
        <v>108</v>
      </c>
      <c r="H121" s="107" t="s">
        <v>109</v>
      </c>
      <c r="I121" s="107"/>
      <c r="J121" s="108" t="s">
        <v>94</v>
      </c>
      <c r="K121" s="109" t="s">
        <v>110</v>
      </c>
      <c r="L121" s="105"/>
      <c r="M121" s="52" t="s">
        <v>1</v>
      </c>
      <c r="N121" s="53" t="s">
        <v>31</v>
      </c>
      <c r="O121" s="53" t="s">
        <v>111</v>
      </c>
      <c r="P121" s="53" t="s">
        <v>112</v>
      </c>
      <c r="Q121" s="53" t="s">
        <v>113</v>
      </c>
      <c r="R121" s="53" t="s">
        <v>114</v>
      </c>
      <c r="S121" s="53" t="s">
        <v>115</v>
      </c>
      <c r="T121" s="54" t="s">
        <v>116</v>
      </c>
    </row>
    <row r="122" spans="2:65" s="1" customFormat="1" ht="22.8" customHeight="1" x14ac:dyDescent="0.3">
      <c r="B122" s="25"/>
      <c r="C122" s="57" t="s">
        <v>117</v>
      </c>
      <c r="J122" s="110">
        <f>BK122</f>
        <v>0</v>
      </c>
      <c r="L122" s="25"/>
      <c r="M122" s="55"/>
      <c r="N122" s="46"/>
      <c r="O122" s="46"/>
      <c r="P122" s="111">
        <f>P123</f>
        <v>0</v>
      </c>
      <c r="Q122" s="46"/>
      <c r="R122" s="111">
        <f>R123</f>
        <v>0</v>
      </c>
      <c r="S122" s="46"/>
      <c r="T122" s="112">
        <f>T123</f>
        <v>0</v>
      </c>
      <c r="AT122" s="13" t="s">
        <v>66</v>
      </c>
      <c r="AU122" s="13" t="s">
        <v>96</v>
      </c>
      <c r="BK122" s="113">
        <f>BK123</f>
        <v>0</v>
      </c>
    </row>
    <row r="123" spans="2:65" s="11" customFormat="1" ht="25.95" customHeight="1" x14ac:dyDescent="0.25">
      <c r="B123" s="114"/>
      <c r="D123" s="115" t="s">
        <v>66</v>
      </c>
      <c r="E123" s="116" t="s">
        <v>81</v>
      </c>
      <c r="F123" s="116" t="s">
        <v>420</v>
      </c>
      <c r="J123" s="117">
        <f>BK123</f>
        <v>0</v>
      </c>
      <c r="L123" s="114"/>
      <c r="M123" s="118"/>
      <c r="P123" s="119">
        <f>P124+P126+P131+P133+P135</f>
        <v>0</v>
      </c>
      <c r="R123" s="119">
        <f>R124+R126+R131+R133+R135</f>
        <v>0</v>
      </c>
      <c r="T123" s="120">
        <f>T124+T126+T131+T133+T135</f>
        <v>0</v>
      </c>
      <c r="AR123" s="115" t="s">
        <v>140</v>
      </c>
      <c r="AT123" s="121" t="s">
        <v>66</v>
      </c>
      <c r="AU123" s="121" t="s">
        <v>67</v>
      </c>
      <c r="AY123" s="115" t="s">
        <v>120</v>
      </c>
      <c r="BK123" s="122">
        <f>BK124+BK126+BK131+BK133+BK135</f>
        <v>0</v>
      </c>
    </row>
    <row r="124" spans="2:65" s="11" customFormat="1" ht="22.8" customHeight="1" x14ac:dyDescent="0.25">
      <c r="B124" s="114"/>
      <c r="D124" s="115" t="s">
        <v>66</v>
      </c>
      <c r="E124" s="123" t="s">
        <v>421</v>
      </c>
      <c r="F124" s="123" t="s">
        <v>422</v>
      </c>
      <c r="J124" s="124">
        <f>BK124</f>
        <v>0</v>
      </c>
      <c r="L124" s="114"/>
      <c r="M124" s="118"/>
      <c r="P124" s="119">
        <f>P125</f>
        <v>0</v>
      </c>
      <c r="R124" s="119">
        <f>R125</f>
        <v>0</v>
      </c>
      <c r="T124" s="120">
        <f>T125</f>
        <v>0</v>
      </c>
      <c r="AR124" s="115" t="s">
        <v>140</v>
      </c>
      <c r="AT124" s="121" t="s">
        <v>66</v>
      </c>
      <c r="AU124" s="121" t="s">
        <v>75</v>
      </c>
      <c r="AY124" s="115" t="s">
        <v>120</v>
      </c>
      <c r="BK124" s="122">
        <f>BK125</f>
        <v>0</v>
      </c>
    </row>
    <row r="125" spans="2:65" s="1" customFormat="1" ht="16.5" customHeight="1" x14ac:dyDescent="0.2">
      <c r="B125" s="125"/>
      <c r="C125" s="126" t="s">
        <v>75</v>
      </c>
      <c r="D125" s="126" t="s">
        <v>123</v>
      </c>
      <c r="E125" s="127" t="s">
        <v>423</v>
      </c>
      <c r="F125" s="128" t="s">
        <v>424</v>
      </c>
      <c r="G125" s="129" t="s">
        <v>229</v>
      </c>
      <c r="H125" s="130">
        <v>1</v>
      </c>
      <c r="I125" s="131"/>
      <c r="J125" s="131">
        <f>ROUND(I125*H125,2)</f>
        <v>0</v>
      </c>
      <c r="K125" s="132"/>
      <c r="L125" s="25"/>
      <c r="M125" s="133" t="s">
        <v>1</v>
      </c>
      <c r="N125" s="134" t="s">
        <v>33</v>
      </c>
      <c r="O125" s="135">
        <v>0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425</v>
      </c>
      <c r="AT125" s="137" t="s">
        <v>123</v>
      </c>
      <c r="AU125" s="137" t="s">
        <v>128</v>
      </c>
      <c r="AY125" s="13" t="s">
        <v>120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3" t="s">
        <v>128</v>
      </c>
      <c r="BK125" s="138">
        <f>ROUND(I125*H125,2)</f>
        <v>0</v>
      </c>
      <c r="BL125" s="13" t="s">
        <v>425</v>
      </c>
      <c r="BM125" s="137" t="s">
        <v>426</v>
      </c>
    </row>
    <row r="126" spans="2:65" s="11" customFormat="1" ht="22.8" customHeight="1" x14ac:dyDescent="0.25">
      <c r="B126" s="114"/>
      <c r="D126" s="115" t="s">
        <v>66</v>
      </c>
      <c r="E126" s="123" t="s">
        <v>427</v>
      </c>
      <c r="F126" s="123" t="s">
        <v>428</v>
      </c>
      <c r="J126" s="124">
        <f>BK126</f>
        <v>0</v>
      </c>
      <c r="L126" s="114"/>
      <c r="M126" s="118"/>
      <c r="P126" s="119">
        <f>SUM(P127:P130)</f>
        <v>0</v>
      </c>
      <c r="R126" s="119">
        <f>SUM(R127:R130)</f>
        <v>0</v>
      </c>
      <c r="T126" s="120">
        <f>SUM(T127:T130)</f>
        <v>0</v>
      </c>
      <c r="AR126" s="115" t="s">
        <v>140</v>
      </c>
      <c r="AT126" s="121" t="s">
        <v>66</v>
      </c>
      <c r="AU126" s="121" t="s">
        <v>75</v>
      </c>
      <c r="AY126" s="115" t="s">
        <v>120</v>
      </c>
      <c r="BK126" s="122">
        <f>SUM(BK127:BK130)</f>
        <v>0</v>
      </c>
    </row>
    <row r="127" spans="2:65" s="1" customFormat="1" ht="34.799999999999997" customHeight="1" x14ac:dyDescent="0.2">
      <c r="B127" s="125"/>
      <c r="C127" s="126" t="s">
        <v>128</v>
      </c>
      <c r="D127" s="126" t="s">
        <v>123</v>
      </c>
      <c r="E127" s="127" t="s">
        <v>429</v>
      </c>
      <c r="F127" s="128" t="s">
        <v>555</v>
      </c>
      <c r="G127" s="129" t="s">
        <v>229</v>
      </c>
      <c r="H127" s="130">
        <v>1</v>
      </c>
      <c r="I127" s="131"/>
      <c r="J127" s="131">
        <f>ROUND(I127*H127,2)</f>
        <v>0</v>
      </c>
      <c r="K127" s="132"/>
      <c r="L127" s="25"/>
      <c r="M127" s="133" t="s">
        <v>1</v>
      </c>
      <c r="N127" s="134" t="s">
        <v>33</v>
      </c>
      <c r="O127" s="135">
        <v>0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425</v>
      </c>
      <c r="AT127" s="137" t="s">
        <v>123</v>
      </c>
      <c r="AU127" s="137" t="s">
        <v>128</v>
      </c>
      <c r="AY127" s="13" t="s">
        <v>120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3" t="s">
        <v>128</v>
      </c>
      <c r="BK127" s="138">
        <f>ROUND(I127*H127,2)</f>
        <v>0</v>
      </c>
      <c r="BL127" s="13" t="s">
        <v>425</v>
      </c>
      <c r="BM127" s="137" t="s">
        <v>430</v>
      </c>
    </row>
    <row r="128" spans="2:65" s="1" customFormat="1" ht="16.5" customHeight="1" x14ac:dyDescent="0.2">
      <c r="B128" s="125"/>
      <c r="C128" s="126" t="s">
        <v>133</v>
      </c>
      <c r="D128" s="126" t="s">
        <v>123</v>
      </c>
      <c r="E128" s="127" t="s">
        <v>431</v>
      </c>
      <c r="F128" s="128" t="s">
        <v>432</v>
      </c>
      <c r="G128" s="129" t="s">
        <v>229</v>
      </c>
      <c r="H128" s="130">
        <v>1</v>
      </c>
      <c r="I128" s="131"/>
      <c r="J128" s="131">
        <f>ROUND(I128*H128,2)</f>
        <v>0</v>
      </c>
      <c r="K128" s="132"/>
      <c r="L128" s="25"/>
      <c r="M128" s="133" t="s">
        <v>1</v>
      </c>
      <c r="N128" s="134" t="s">
        <v>33</v>
      </c>
      <c r="O128" s="135">
        <v>0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425</v>
      </c>
      <c r="AT128" s="137" t="s">
        <v>123</v>
      </c>
      <c r="AU128" s="137" t="s">
        <v>128</v>
      </c>
      <c r="AY128" s="13" t="s">
        <v>120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3" t="s">
        <v>128</v>
      </c>
      <c r="BK128" s="138">
        <f>ROUND(I128*H128,2)</f>
        <v>0</v>
      </c>
      <c r="BL128" s="13" t="s">
        <v>425</v>
      </c>
      <c r="BM128" s="137" t="s">
        <v>433</v>
      </c>
    </row>
    <row r="129" spans="2:65" s="1" customFormat="1" ht="16.5" customHeight="1" x14ac:dyDescent="0.2">
      <c r="B129" s="125"/>
      <c r="C129" s="126" t="s">
        <v>127</v>
      </c>
      <c r="D129" s="126" t="s">
        <v>123</v>
      </c>
      <c r="E129" s="127" t="s">
        <v>434</v>
      </c>
      <c r="F129" s="128" t="s">
        <v>556</v>
      </c>
      <c r="G129" s="129" t="s">
        <v>229</v>
      </c>
      <c r="H129" s="130">
        <v>1</v>
      </c>
      <c r="I129" s="131"/>
      <c r="J129" s="131">
        <f>ROUND(I129*H129,2)</f>
        <v>0</v>
      </c>
      <c r="K129" s="132"/>
      <c r="L129" s="25"/>
      <c r="M129" s="133" t="s">
        <v>1</v>
      </c>
      <c r="N129" s="134" t="s">
        <v>33</v>
      </c>
      <c r="O129" s="135">
        <v>0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425</v>
      </c>
      <c r="AT129" s="137" t="s">
        <v>123</v>
      </c>
      <c r="AU129" s="137" t="s">
        <v>128</v>
      </c>
      <c r="AY129" s="13" t="s">
        <v>120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3" t="s">
        <v>128</v>
      </c>
      <c r="BK129" s="138">
        <f>ROUND(I129*H129,2)</f>
        <v>0</v>
      </c>
      <c r="BL129" s="13" t="s">
        <v>425</v>
      </c>
      <c r="BM129" s="137" t="s">
        <v>435</v>
      </c>
    </row>
    <row r="130" spans="2:65" s="1" customFormat="1" ht="16.5" customHeight="1" x14ac:dyDescent="0.2">
      <c r="B130" s="125"/>
      <c r="C130" s="126" t="s">
        <v>140</v>
      </c>
      <c r="D130" s="126" t="s">
        <v>123</v>
      </c>
      <c r="E130" s="127" t="s">
        <v>436</v>
      </c>
      <c r="F130" s="128" t="s">
        <v>437</v>
      </c>
      <c r="G130" s="129" t="s">
        <v>438</v>
      </c>
      <c r="H130" s="130">
        <v>1</v>
      </c>
      <c r="I130" s="131"/>
      <c r="J130" s="131">
        <f>ROUND(I130*H130,2)</f>
        <v>0</v>
      </c>
      <c r="K130" s="132"/>
      <c r="L130" s="25"/>
      <c r="M130" s="133" t="s">
        <v>1</v>
      </c>
      <c r="N130" s="134" t="s">
        <v>33</v>
      </c>
      <c r="O130" s="135">
        <v>0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425</v>
      </c>
      <c r="AT130" s="137" t="s">
        <v>123</v>
      </c>
      <c r="AU130" s="137" t="s">
        <v>128</v>
      </c>
      <c r="AY130" s="13" t="s">
        <v>120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3" t="s">
        <v>128</v>
      </c>
      <c r="BK130" s="138">
        <f>ROUND(I130*H130,2)</f>
        <v>0</v>
      </c>
      <c r="BL130" s="13" t="s">
        <v>425</v>
      </c>
      <c r="BM130" s="137" t="s">
        <v>439</v>
      </c>
    </row>
    <row r="131" spans="2:65" s="11" customFormat="1" ht="22.8" customHeight="1" x14ac:dyDescent="0.25">
      <c r="B131" s="114"/>
      <c r="D131" s="115" t="s">
        <v>66</v>
      </c>
      <c r="E131" s="123" t="s">
        <v>440</v>
      </c>
      <c r="F131" s="123" t="s">
        <v>441</v>
      </c>
      <c r="J131" s="124">
        <f>BK131</f>
        <v>0</v>
      </c>
      <c r="L131" s="114"/>
      <c r="M131" s="118"/>
      <c r="P131" s="119">
        <f>P132</f>
        <v>0</v>
      </c>
      <c r="R131" s="119">
        <f>R132</f>
        <v>0</v>
      </c>
      <c r="T131" s="120">
        <f>T132</f>
        <v>0</v>
      </c>
      <c r="AR131" s="115" t="s">
        <v>140</v>
      </c>
      <c r="AT131" s="121" t="s">
        <v>66</v>
      </c>
      <c r="AU131" s="121" t="s">
        <v>75</v>
      </c>
      <c r="AY131" s="115" t="s">
        <v>120</v>
      </c>
      <c r="BK131" s="122">
        <f>BK132</f>
        <v>0</v>
      </c>
    </row>
    <row r="132" spans="2:65" s="1" customFormat="1" ht="16.5" customHeight="1" x14ac:dyDescent="0.2">
      <c r="B132" s="125"/>
      <c r="C132" s="126" t="s">
        <v>121</v>
      </c>
      <c r="D132" s="126" t="s">
        <v>123</v>
      </c>
      <c r="E132" s="127" t="s">
        <v>442</v>
      </c>
      <c r="F132" s="128" t="s">
        <v>443</v>
      </c>
      <c r="G132" s="129" t="s">
        <v>229</v>
      </c>
      <c r="H132" s="130">
        <v>1</v>
      </c>
      <c r="I132" s="131"/>
      <c r="J132" s="131">
        <f>ROUND(I132*H132,2)</f>
        <v>0</v>
      </c>
      <c r="K132" s="132"/>
      <c r="L132" s="25"/>
      <c r="M132" s="133" t="s">
        <v>1</v>
      </c>
      <c r="N132" s="134" t="s">
        <v>33</v>
      </c>
      <c r="O132" s="135">
        <v>0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425</v>
      </c>
      <c r="AT132" s="137" t="s">
        <v>123</v>
      </c>
      <c r="AU132" s="137" t="s">
        <v>128</v>
      </c>
      <c r="AY132" s="13" t="s">
        <v>120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3" t="s">
        <v>128</v>
      </c>
      <c r="BK132" s="138">
        <f>ROUND(I132*H132,2)</f>
        <v>0</v>
      </c>
      <c r="BL132" s="13" t="s">
        <v>425</v>
      </c>
      <c r="BM132" s="137" t="s">
        <v>444</v>
      </c>
    </row>
    <row r="133" spans="2:65" s="11" customFormat="1" ht="22.8" customHeight="1" x14ac:dyDescent="0.25">
      <c r="B133" s="114"/>
      <c r="D133" s="115" t="s">
        <v>66</v>
      </c>
      <c r="E133" s="123" t="s">
        <v>445</v>
      </c>
      <c r="F133" s="123" t="s">
        <v>446</v>
      </c>
      <c r="J133" s="124">
        <f>BK133</f>
        <v>0</v>
      </c>
      <c r="L133" s="114"/>
      <c r="M133" s="118"/>
      <c r="P133" s="119">
        <f>P134</f>
        <v>0</v>
      </c>
      <c r="R133" s="119">
        <f>R134</f>
        <v>0</v>
      </c>
      <c r="T133" s="120">
        <f>T134</f>
        <v>0</v>
      </c>
      <c r="AR133" s="115" t="s">
        <v>140</v>
      </c>
      <c r="AT133" s="121" t="s">
        <v>66</v>
      </c>
      <c r="AU133" s="121" t="s">
        <v>75</v>
      </c>
      <c r="AY133" s="115" t="s">
        <v>120</v>
      </c>
      <c r="BK133" s="122">
        <f>BK134</f>
        <v>0</v>
      </c>
    </row>
    <row r="134" spans="2:65" s="1" customFormat="1" ht="21.75" customHeight="1" x14ac:dyDescent="0.2">
      <c r="B134" s="125"/>
      <c r="C134" s="126" t="s">
        <v>149</v>
      </c>
      <c r="D134" s="126" t="s">
        <v>123</v>
      </c>
      <c r="E134" s="127" t="s">
        <v>447</v>
      </c>
      <c r="F134" s="128" t="s">
        <v>448</v>
      </c>
      <c r="G134" s="129" t="s">
        <v>229</v>
      </c>
      <c r="H134" s="130">
        <v>1</v>
      </c>
      <c r="I134" s="131"/>
      <c r="J134" s="131">
        <f>ROUND(I134*H134,2)</f>
        <v>0</v>
      </c>
      <c r="K134" s="132"/>
      <c r="L134" s="25"/>
      <c r="M134" s="133" t="s">
        <v>1</v>
      </c>
      <c r="N134" s="134" t="s">
        <v>33</v>
      </c>
      <c r="O134" s="135">
        <v>0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425</v>
      </c>
      <c r="AT134" s="137" t="s">
        <v>123</v>
      </c>
      <c r="AU134" s="137" t="s">
        <v>128</v>
      </c>
      <c r="AY134" s="13" t="s">
        <v>120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3" t="s">
        <v>128</v>
      </c>
      <c r="BK134" s="138">
        <f>ROUND(I134*H134,2)</f>
        <v>0</v>
      </c>
      <c r="BL134" s="13" t="s">
        <v>425</v>
      </c>
      <c r="BM134" s="137" t="s">
        <v>449</v>
      </c>
    </row>
    <row r="135" spans="2:65" s="11" customFormat="1" ht="22.8" customHeight="1" x14ac:dyDescent="0.25">
      <c r="B135" s="114"/>
      <c r="D135" s="115" t="s">
        <v>66</v>
      </c>
      <c r="E135" s="123" t="s">
        <v>450</v>
      </c>
      <c r="F135" s="123" t="s">
        <v>451</v>
      </c>
      <c r="J135" s="124">
        <f>BK135</f>
        <v>0</v>
      </c>
      <c r="L135" s="114"/>
      <c r="M135" s="118"/>
      <c r="P135" s="119">
        <f>P136</f>
        <v>0</v>
      </c>
      <c r="R135" s="119">
        <f>R136</f>
        <v>0</v>
      </c>
      <c r="T135" s="120">
        <f>T136</f>
        <v>0</v>
      </c>
      <c r="AR135" s="115" t="s">
        <v>140</v>
      </c>
      <c r="AT135" s="121" t="s">
        <v>66</v>
      </c>
      <c r="AU135" s="121" t="s">
        <v>75</v>
      </c>
      <c r="AY135" s="115" t="s">
        <v>120</v>
      </c>
      <c r="BK135" s="122">
        <f>BK136</f>
        <v>0</v>
      </c>
    </row>
    <row r="136" spans="2:65" s="1" customFormat="1" ht="16.5" customHeight="1" x14ac:dyDescent="0.2">
      <c r="B136" s="125"/>
      <c r="C136" s="126" t="s">
        <v>147</v>
      </c>
      <c r="D136" s="126" t="s">
        <v>123</v>
      </c>
      <c r="E136" s="127" t="s">
        <v>452</v>
      </c>
      <c r="F136" s="128" t="s">
        <v>453</v>
      </c>
      <c r="G136" s="129" t="s">
        <v>229</v>
      </c>
      <c r="H136" s="130">
        <v>1</v>
      </c>
      <c r="I136" s="131"/>
      <c r="J136" s="131">
        <f>ROUND(I136*H136,2)</f>
        <v>0</v>
      </c>
      <c r="K136" s="132"/>
      <c r="L136" s="25"/>
      <c r="M136" s="149" t="s">
        <v>1</v>
      </c>
      <c r="N136" s="150" t="s">
        <v>33</v>
      </c>
      <c r="O136" s="151">
        <v>0</v>
      </c>
      <c r="P136" s="151">
        <f>O136*H136</f>
        <v>0</v>
      </c>
      <c r="Q136" s="151">
        <v>0</v>
      </c>
      <c r="R136" s="151">
        <f>Q136*H136</f>
        <v>0</v>
      </c>
      <c r="S136" s="151">
        <v>0</v>
      </c>
      <c r="T136" s="152">
        <f>S136*H136</f>
        <v>0</v>
      </c>
      <c r="AR136" s="137" t="s">
        <v>425</v>
      </c>
      <c r="AT136" s="137" t="s">
        <v>123</v>
      </c>
      <c r="AU136" s="137" t="s">
        <v>128</v>
      </c>
      <c r="AY136" s="13" t="s">
        <v>120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128</v>
      </c>
      <c r="BK136" s="138">
        <f>ROUND(I136*H136,2)</f>
        <v>0</v>
      </c>
      <c r="BL136" s="13" t="s">
        <v>425</v>
      </c>
      <c r="BM136" s="137" t="s">
        <v>454</v>
      </c>
    </row>
    <row r="137" spans="2:65" s="1" customFormat="1" ht="6.9" customHeight="1" x14ac:dyDescent="0.2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25"/>
    </row>
  </sheetData>
  <autoFilter ref="C121:K136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1"/>
  <sheetViews>
    <sheetView showGridLines="0" topLeftCell="A134" workbookViewId="0">
      <selection activeCell="I134" sqref="I1:I104857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4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3" t="s">
        <v>85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26.25" customHeight="1" x14ac:dyDescent="0.2">
      <c r="B7" s="16"/>
      <c r="E7" s="189" t="str">
        <f>'Rekapitulace stavby'!K6</f>
        <v>ROZPOČET Opravy a zateplení bytového domu, zábradlí, dlažby - balkony Legionářská 3878-3879, Chomutov</v>
      </c>
      <c r="F7" s="190"/>
      <c r="G7" s="190"/>
      <c r="H7" s="190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9" t="s">
        <v>455</v>
      </c>
      <c r="F9" s="188"/>
      <c r="G9" s="188"/>
      <c r="H9" s="188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14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16</v>
      </c>
      <c r="F12" s="20" t="s">
        <v>17</v>
      </c>
      <c r="I12" s="22"/>
      <c r="J12" s="45">
        <f>'Rekapitulace stavby'!AN8</f>
        <v>45894</v>
      </c>
      <c r="L12" s="25"/>
    </row>
    <row r="13" spans="2:46" s="1" customFormat="1" ht="10.8" customHeight="1" x14ac:dyDescent="0.2">
      <c r="B13" s="25"/>
      <c r="L13" s="25"/>
    </row>
    <row r="14" spans="2:46" s="1" customFormat="1" ht="12" customHeight="1" x14ac:dyDescent="0.2">
      <c r="B14" s="25"/>
      <c r="D14" s="22" t="s">
        <v>19</v>
      </c>
      <c r="I14" s="22"/>
      <c r="J14" s="20">
        <f>IF('Rekapitulace stavby'!AN10="","",'Rekapitulace stavby'!AN10)</f>
        <v>27341313</v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>CZ27341313</v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22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3" t="str">
        <f>'Rekapitulace stavby'!E14</f>
        <v xml:space="preserve"> </v>
      </c>
      <c r="F18" s="163"/>
      <c r="G18" s="163"/>
      <c r="H18" s="163"/>
      <c r="I18" s="22"/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23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25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26</v>
      </c>
      <c r="L26" s="25"/>
    </row>
    <row r="27" spans="2:12" s="7" customFormat="1" ht="16.5" customHeight="1" x14ac:dyDescent="0.2">
      <c r="B27" s="82"/>
      <c r="E27" s="165" t="s">
        <v>1</v>
      </c>
      <c r="F27" s="165"/>
      <c r="G27" s="165"/>
      <c r="H27" s="165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27</v>
      </c>
      <c r="J30" s="59">
        <f>ROUND(J123,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29</v>
      </c>
      <c r="I32" s="28"/>
      <c r="J32" s="28" t="s">
        <v>30</v>
      </c>
      <c r="L32" s="25"/>
    </row>
    <row r="33" spans="2:12" s="1" customFormat="1" ht="14.4" customHeight="1" x14ac:dyDescent="0.2">
      <c r="B33" s="25"/>
      <c r="D33" s="48" t="s">
        <v>31</v>
      </c>
      <c r="E33" s="22" t="s">
        <v>32</v>
      </c>
      <c r="F33" s="84">
        <f>ROUND((SUM(BE123:BE150)),  2)</f>
        <v>0</v>
      </c>
      <c r="I33" s="85"/>
      <c r="J33" s="84">
        <f>ROUND(((SUM(BE123:BE150))*I33),  2)</f>
        <v>0</v>
      </c>
      <c r="L33" s="25"/>
    </row>
    <row r="34" spans="2:12" s="1" customFormat="1" ht="14.4" customHeight="1" x14ac:dyDescent="0.2">
      <c r="B34" s="25"/>
      <c r="E34" s="22" t="s">
        <v>33</v>
      </c>
      <c r="F34" s="84">
        <f>ROUND((SUM(BF123:BF150)),  2)</f>
        <v>0</v>
      </c>
      <c r="I34" s="85"/>
      <c r="J34" s="84">
        <f>ROUND(((SUM(BF123:BF150))*I34),  2)</f>
        <v>0</v>
      </c>
      <c r="L34" s="25"/>
    </row>
    <row r="35" spans="2:12" s="1" customFormat="1" ht="14.4" hidden="1" customHeight="1" x14ac:dyDescent="0.2">
      <c r="B35" s="25"/>
      <c r="E35" s="22" t="s">
        <v>34</v>
      </c>
      <c r="F35" s="84">
        <f>ROUND((SUM(BG123:BG150)),  2)</f>
        <v>0</v>
      </c>
      <c r="I35" s="85"/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35</v>
      </c>
      <c r="F36" s="84">
        <f>ROUND((SUM(BH123:BH150)),  2)</f>
        <v>0</v>
      </c>
      <c r="I36" s="85"/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36</v>
      </c>
      <c r="F37" s="84">
        <f>ROUND((SUM(BI123:BI150)),  2)</f>
        <v>0</v>
      </c>
      <c r="I37" s="85"/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92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13</v>
      </c>
      <c r="L84" s="25"/>
    </row>
    <row r="85" spans="2:47" s="1" customFormat="1" ht="26.25" customHeight="1" x14ac:dyDescent="0.2">
      <c r="B85" s="25"/>
      <c r="E85" s="189" t="str">
        <f>E7</f>
        <v>ROZPOČET Opravy a zateplení bytového domu, zábradlí, dlažby - balkony Legionářská 3878-3879, Chomutov</v>
      </c>
      <c r="F85" s="190"/>
      <c r="G85" s="190"/>
      <c r="H85" s="190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9" t="str">
        <f>E9</f>
        <v>04 - Oprava dlažby na balkónech</v>
      </c>
      <c r="F87" s="188"/>
      <c r="G87" s="188"/>
      <c r="H87" s="188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16</v>
      </c>
      <c r="F89" s="20" t="str">
        <f>F12</f>
        <v xml:space="preserve"> </v>
      </c>
      <c r="I89" s="22"/>
      <c r="J89" s="45">
        <f>IF(J12="","",J12)</f>
        <v>45894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19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22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93</v>
      </c>
      <c r="D94" s="86"/>
      <c r="E94" s="86"/>
      <c r="F94" s="86"/>
      <c r="G94" s="86"/>
      <c r="H94" s="86"/>
      <c r="I94" s="86"/>
      <c r="J94" s="95" t="s">
        <v>94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8" customHeight="1" x14ac:dyDescent="0.2">
      <c r="B96" s="25"/>
      <c r="C96" s="96" t="s">
        <v>95</v>
      </c>
      <c r="J96" s="59">
        <f>J123</f>
        <v>0</v>
      </c>
      <c r="L96" s="25"/>
      <c r="AU96" s="13" t="s">
        <v>96</v>
      </c>
    </row>
    <row r="97" spans="2:12" s="8" customFormat="1" ht="24.9" customHeight="1" x14ac:dyDescent="0.2">
      <c r="B97" s="97"/>
      <c r="D97" s="98" t="s">
        <v>102</v>
      </c>
      <c r="E97" s="99"/>
      <c r="F97" s="99"/>
      <c r="G97" s="99"/>
      <c r="H97" s="99"/>
      <c r="I97" s="99"/>
      <c r="J97" s="100">
        <f>J124</f>
        <v>0</v>
      </c>
      <c r="L97" s="97"/>
    </row>
    <row r="98" spans="2:12" s="9" customFormat="1" ht="19.95" customHeight="1" x14ac:dyDescent="0.2">
      <c r="B98" s="101"/>
      <c r="D98" s="102" t="s">
        <v>456</v>
      </c>
      <c r="E98" s="103"/>
      <c r="F98" s="103"/>
      <c r="G98" s="103"/>
      <c r="H98" s="103"/>
      <c r="I98" s="103"/>
      <c r="J98" s="104">
        <f>J125</f>
        <v>0</v>
      </c>
      <c r="L98" s="101"/>
    </row>
    <row r="99" spans="2:12" s="9" customFormat="1" ht="19.95" customHeight="1" x14ac:dyDescent="0.2">
      <c r="B99" s="101"/>
      <c r="D99" s="102" t="s">
        <v>457</v>
      </c>
      <c r="E99" s="103"/>
      <c r="F99" s="103"/>
      <c r="G99" s="103"/>
      <c r="H99" s="103"/>
      <c r="I99" s="103"/>
      <c r="J99" s="104">
        <f>J130</f>
        <v>0</v>
      </c>
      <c r="L99" s="101"/>
    </row>
    <row r="100" spans="2:12" s="8" customFormat="1" ht="24.9" customHeight="1" x14ac:dyDescent="0.2">
      <c r="B100" s="97"/>
      <c r="D100" s="98" t="s">
        <v>367</v>
      </c>
      <c r="E100" s="99"/>
      <c r="F100" s="99"/>
      <c r="G100" s="99"/>
      <c r="H100" s="99"/>
      <c r="I100" s="99"/>
      <c r="J100" s="100">
        <f>J143</f>
        <v>0</v>
      </c>
      <c r="L100" s="97"/>
    </row>
    <row r="101" spans="2:12" s="8" customFormat="1" ht="24.9" customHeight="1" x14ac:dyDescent="0.2">
      <c r="B101" s="97"/>
      <c r="D101" s="98" t="s">
        <v>414</v>
      </c>
      <c r="E101" s="99"/>
      <c r="F101" s="99"/>
      <c r="G101" s="99"/>
      <c r="H101" s="99"/>
      <c r="I101" s="99"/>
      <c r="J101" s="100">
        <f>J146</f>
        <v>0</v>
      </c>
      <c r="L101" s="97"/>
    </row>
    <row r="102" spans="2:12" s="9" customFormat="1" ht="19.95" customHeight="1" x14ac:dyDescent="0.2">
      <c r="B102" s="101"/>
      <c r="D102" s="102" t="s">
        <v>458</v>
      </c>
      <c r="E102" s="103"/>
      <c r="F102" s="103"/>
      <c r="G102" s="103"/>
      <c r="H102" s="103"/>
      <c r="I102" s="103"/>
      <c r="J102" s="104">
        <f>J147</f>
        <v>0</v>
      </c>
      <c r="L102" s="101"/>
    </row>
    <row r="103" spans="2:12" s="9" customFormat="1" ht="19.95" customHeight="1" x14ac:dyDescent="0.2">
      <c r="B103" s="101"/>
      <c r="D103" s="102" t="s">
        <v>459</v>
      </c>
      <c r="E103" s="103"/>
      <c r="F103" s="103"/>
      <c r="G103" s="103"/>
      <c r="H103" s="103"/>
      <c r="I103" s="103"/>
      <c r="J103" s="104">
        <f>J149</f>
        <v>0</v>
      </c>
      <c r="L103" s="101"/>
    </row>
    <row r="104" spans="2:12" s="1" customFormat="1" ht="21.75" customHeight="1" x14ac:dyDescent="0.2">
      <c r="B104" s="25"/>
      <c r="L104" s="25"/>
    </row>
    <row r="105" spans="2:12" s="1" customFormat="1" ht="6.9" customHeight="1" x14ac:dyDescent="0.2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25"/>
    </row>
    <row r="109" spans="2:12" s="1" customFormat="1" ht="6.9" customHeight="1" x14ac:dyDescent="0.2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5"/>
    </row>
    <row r="110" spans="2:12" s="1" customFormat="1" ht="24.9" customHeight="1" x14ac:dyDescent="0.2">
      <c r="B110" s="25"/>
      <c r="C110" s="17" t="s">
        <v>106</v>
      </c>
      <c r="L110" s="25"/>
    </row>
    <row r="111" spans="2:12" s="1" customFormat="1" ht="6.9" customHeight="1" x14ac:dyDescent="0.2">
      <c r="B111" s="25"/>
      <c r="L111" s="25"/>
    </row>
    <row r="112" spans="2:12" s="1" customFormat="1" ht="12" customHeight="1" x14ac:dyDescent="0.2">
      <c r="B112" s="25"/>
      <c r="C112" s="22" t="s">
        <v>13</v>
      </c>
      <c r="L112" s="25"/>
    </row>
    <row r="113" spans="2:65" s="1" customFormat="1" ht="26.25" customHeight="1" x14ac:dyDescent="0.2">
      <c r="B113" s="25"/>
      <c r="E113" s="189" t="str">
        <f>E7</f>
        <v>ROZPOČET Opravy a zateplení bytového domu, zábradlí, dlažby - balkony Legionářská 3878-3879, Chomutov</v>
      </c>
      <c r="F113" s="190"/>
      <c r="G113" s="190"/>
      <c r="H113" s="190"/>
      <c r="L113" s="25"/>
    </row>
    <row r="114" spans="2:65" s="1" customFormat="1" ht="12" customHeight="1" x14ac:dyDescent="0.2">
      <c r="B114" s="25"/>
      <c r="C114" s="22" t="s">
        <v>90</v>
      </c>
      <c r="L114" s="25"/>
    </row>
    <row r="115" spans="2:65" s="1" customFormat="1" ht="16.5" customHeight="1" x14ac:dyDescent="0.2">
      <c r="B115" s="25"/>
      <c r="E115" s="179" t="str">
        <f>E9</f>
        <v>04 - Oprava dlažby na balkónech</v>
      </c>
      <c r="F115" s="188"/>
      <c r="G115" s="188"/>
      <c r="H115" s="188"/>
      <c r="L115" s="25"/>
    </row>
    <row r="116" spans="2:65" s="1" customFormat="1" ht="6.9" customHeight="1" x14ac:dyDescent="0.2">
      <c r="B116" s="25"/>
      <c r="L116" s="25"/>
    </row>
    <row r="117" spans="2:65" s="1" customFormat="1" ht="12" customHeight="1" x14ac:dyDescent="0.2">
      <c r="B117" s="25"/>
      <c r="C117" s="22" t="s">
        <v>16</v>
      </c>
      <c r="F117" s="20" t="str">
        <f>F12</f>
        <v xml:space="preserve"> </v>
      </c>
      <c r="I117" s="22"/>
      <c r="J117" s="45">
        <f>IF(J12="","",J12)</f>
        <v>45894</v>
      </c>
      <c r="L117" s="25"/>
    </row>
    <row r="118" spans="2:65" s="1" customFormat="1" ht="6.9" customHeight="1" x14ac:dyDescent="0.2">
      <c r="B118" s="25"/>
      <c r="L118" s="25"/>
    </row>
    <row r="119" spans="2:65" s="1" customFormat="1" ht="15.15" customHeight="1" x14ac:dyDescent="0.2">
      <c r="B119" s="25"/>
      <c r="C119" s="22" t="s">
        <v>19</v>
      </c>
      <c r="F119" s="20" t="str">
        <f>E15</f>
        <v xml:space="preserve"> </v>
      </c>
      <c r="I119" s="22"/>
      <c r="J119" s="23" t="str">
        <f>E21</f>
        <v xml:space="preserve"> </v>
      </c>
      <c r="L119" s="25"/>
    </row>
    <row r="120" spans="2:65" s="1" customFormat="1" ht="15.15" customHeight="1" x14ac:dyDescent="0.2">
      <c r="B120" s="25"/>
      <c r="C120" s="22" t="s">
        <v>22</v>
      </c>
      <c r="F120" s="20" t="str">
        <f>IF(E18="","",E18)</f>
        <v xml:space="preserve"> </v>
      </c>
      <c r="I120" s="22"/>
      <c r="J120" s="23" t="str">
        <f>E24</f>
        <v xml:space="preserve"> </v>
      </c>
      <c r="L120" s="25"/>
    </row>
    <row r="121" spans="2:65" s="1" customFormat="1" ht="10.35" customHeight="1" x14ac:dyDescent="0.2">
      <c r="B121" s="25"/>
      <c r="L121" s="25"/>
    </row>
    <row r="122" spans="2:65" s="10" customFormat="1" ht="29.25" customHeight="1" x14ac:dyDescent="0.2">
      <c r="B122" s="105"/>
      <c r="C122" s="106" t="s">
        <v>107</v>
      </c>
      <c r="D122" s="107" t="s">
        <v>52</v>
      </c>
      <c r="E122" s="107" t="s">
        <v>48</v>
      </c>
      <c r="F122" s="107" t="s">
        <v>49</v>
      </c>
      <c r="G122" s="107" t="s">
        <v>108</v>
      </c>
      <c r="H122" s="107" t="s">
        <v>109</v>
      </c>
      <c r="I122" s="107"/>
      <c r="J122" s="108" t="s">
        <v>94</v>
      </c>
      <c r="K122" s="109" t="s">
        <v>110</v>
      </c>
      <c r="L122" s="105"/>
      <c r="M122" s="52" t="s">
        <v>1</v>
      </c>
      <c r="N122" s="53" t="s">
        <v>31</v>
      </c>
      <c r="O122" s="53" t="s">
        <v>111</v>
      </c>
      <c r="P122" s="53" t="s">
        <v>112</v>
      </c>
      <c r="Q122" s="53" t="s">
        <v>113</v>
      </c>
      <c r="R122" s="53" t="s">
        <v>114</v>
      </c>
      <c r="S122" s="53" t="s">
        <v>115</v>
      </c>
      <c r="T122" s="54" t="s">
        <v>116</v>
      </c>
    </row>
    <row r="123" spans="2:65" s="1" customFormat="1" ht="22.8" customHeight="1" x14ac:dyDescent="0.3">
      <c r="B123" s="25"/>
      <c r="C123" s="57" t="s">
        <v>117</v>
      </c>
      <c r="J123" s="110">
        <f>BK123</f>
        <v>0</v>
      </c>
      <c r="L123" s="25"/>
      <c r="M123" s="55"/>
      <c r="N123" s="46"/>
      <c r="O123" s="46"/>
      <c r="P123" s="111">
        <f>P124+P143+P146</f>
        <v>62.564799999999998</v>
      </c>
      <c r="Q123" s="46"/>
      <c r="R123" s="111">
        <f>R124+R143+R146</f>
        <v>0.91794000000000009</v>
      </c>
      <c r="S123" s="46"/>
      <c r="T123" s="112">
        <f>T124+T143+T146</f>
        <v>1.0375799999999999</v>
      </c>
      <c r="AT123" s="13" t="s">
        <v>66</v>
      </c>
      <c r="AU123" s="13" t="s">
        <v>96</v>
      </c>
      <c r="BK123" s="113">
        <f>BK124+BK143+BK146</f>
        <v>0</v>
      </c>
    </row>
    <row r="124" spans="2:65" s="11" customFormat="1" ht="25.95" customHeight="1" x14ac:dyDescent="0.25">
      <c r="B124" s="114"/>
      <c r="D124" s="115" t="s">
        <v>66</v>
      </c>
      <c r="E124" s="116" t="s">
        <v>273</v>
      </c>
      <c r="F124" s="116" t="s">
        <v>274</v>
      </c>
      <c r="J124" s="117">
        <f>BK124</f>
        <v>0</v>
      </c>
      <c r="L124" s="114"/>
      <c r="M124" s="118"/>
      <c r="P124" s="119">
        <f>P125+P130</f>
        <v>46.564799999999998</v>
      </c>
      <c r="R124" s="119">
        <f>R125+R130</f>
        <v>0.91794000000000009</v>
      </c>
      <c r="T124" s="120">
        <f>T125+T130</f>
        <v>1.0375799999999999</v>
      </c>
      <c r="AR124" s="115" t="s">
        <v>128</v>
      </c>
      <c r="AT124" s="121" t="s">
        <v>66</v>
      </c>
      <c r="AU124" s="121" t="s">
        <v>67</v>
      </c>
      <c r="AY124" s="115" t="s">
        <v>120</v>
      </c>
      <c r="BK124" s="122">
        <f>BK125+BK130</f>
        <v>0</v>
      </c>
    </row>
    <row r="125" spans="2:65" s="11" customFormat="1" ht="22.8" customHeight="1" x14ac:dyDescent="0.25">
      <c r="B125" s="114"/>
      <c r="D125" s="115" t="s">
        <v>66</v>
      </c>
      <c r="E125" s="123" t="s">
        <v>460</v>
      </c>
      <c r="F125" s="123" t="s">
        <v>461</v>
      </c>
      <c r="J125" s="124">
        <f>BK125</f>
        <v>0</v>
      </c>
      <c r="L125" s="114"/>
      <c r="M125" s="118"/>
      <c r="P125" s="119">
        <f>SUM(P126:P129)</f>
        <v>12.192</v>
      </c>
      <c r="R125" s="119">
        <f>SUM(R126:R129)</f>
        <v>2.0880000000000003E-2</v>
      </c>
      <c r="T125" s="120">
        <f>SUM(T126:T129)</f>
        <v>0</v>
      </c>
      <c r="AR125" s="115" t="s">
        <v>128</v>
      </c>
      <c r="AT125" s="121" t="s">
        <v>66</v>
      </c>
      <c r="AU125" s="121" t="s">
        <v>75</v>
      </c>
      <c r="AY125" s="115" t="s">
        <v>120</v>
      </c>
      <c r="BK125" s="122">
        <f>SUM(BK126:BK129)</f>
        <v>0</v>
      </c>
    </row>
    <row r="126" spans="2:65" s="1" customFormat="1" ht="24.15" customHeight="1" x14ac:dyDescent="0.2">
      <c r="B126" s="125"/>
      <c r="C126" s="126" t="s">
        <v>75</v>
      </c>
      <c r="D126" s="126" t="s">
        <v>123</v>
      </c>
      <c r="E126" s="127" t="s">
        <v>462</v>
      </c>
      <c r="F126" s="128" t="s">
        <v>463</v>
      </c>
      <c r="G126" s="129" t="s">
        <v>126</v>
      </c>
      <c r="H126" s="130">
        <v>14.4</v>
      </c>
      <c r="I126" s="131"/>
      <c r="J126" s="131">
        <f>ROUND(I126*H126,2)</f>
        <v>0</v>
      </c>
      <c r="K126" s="132"/>
      <c r="L126" s="25"/>
      <c r="M126" s="133" t="s">
        <v>1</v>
      </c>
      <c r="N126" s="134" t="s">
        <v>33</v>
      </c>
      <c r="O126" s="135">
        <v>0.08</v>
      </c>
      <c r="P126" s="135">
        <f>O126*H126</f>
        <v>1.1520000000000001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184</v>
      </c>
      <c r="AT126" s="137" t="s">
        <v>123</v>
      </c>
      <c r="AU126" s="137" t="s">
        <v>128</v>
      </c>
      <c r="AY126" s="13" t="s">
        <v>120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3" t="s">
        <v>128</v>
      </c>
      <c r="BK126" s="138">
        <f>ROUND(I126*H126,2)</f>
        <v>0</v>
      </c>
      <c r="BL126" s="13" t="s">
        <v>184</v>
      </c>
      <c r="BM126" s="137" t="s">
        <v>464</v>
      </c>
    </row>
    <row r="127" spans="2:65" s="1" customFormat="1" ht="16.5" customHeight="1" x14ac:dyDescent="0.2">
      <c r="B127" s="125"/>
      <c r="C127" s="139" t="s">
        <v>128</v>
      </c>
      <c r="D127" s="139" t="s">
        <v>144</v>
      </c>
      <c r="E127" s="140" t="s">
        <v>465</v>
      </c>
      <c r="F127" s="141" t="s">
        <v>466</v>
      </c>
      <c r="G127" s="142" t="s">
        <v>126</v>
      </c>
      <c r="H127" s="143">
        <v>14.4</v>
      </c>
      <c r="I127" s="144"/>
      <c r="J127" s="144">
        <f>ROUND(I127*H127,2)</f>
        <v>0</v>
      </c>
      <c r="K127" s="145"/>
      <c r="L127" s="146"/>
      <c r="M127" s="147" t="s">
        <v>1</v>
      </c>
      <c r="N127" s="148" t="s">
        <v>33</v>
      </c>
      <c r="O127" s="135">
        <v>0</v>
      </c>
      <c r="P127" s="135">
        <f>O127*H127</f>
        <v>0</v>
      </c>
      <c r="Q127" s="135">
        <v>1E-3</v>
      </c>
      <c r="R127" s="135">
        <f>Q127*H127</f>
        <v>1.4400000000000001E-2</v>
      </c>
      <c r="S127" s="135">
        <v>0</v>
      </c>
      <c r="T127" s="136">
        <f>S127*H127</f>
        <v>0</v>
      </c>
      <c r="AR127" s="137" t="s">
        <v>251</v>
      </c>
      <c r="AT127" s="137" t="s">
        <v>144</v>
      </c>
      <c r="AU127" s="137" t="s">
        <v>128</v>
      </c>
      <c r="AY127" s="13" t="s">
        <v>120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3" t="s">
        <v>128</v>
      </c>
      <c r="BK127" s="138">
        <f>ROUND(I127*H127,2)</f>
        <v>0</v>
      </c>
      <c r="BL127" s="13" t="s">
        <v>184</v>
      </c>
      <c r="BM127" s="137" t="s">
        <v>467</v>
      </c>
    </row>
    <row r="128" spans="2:65" s="1" customFormat="1" ht="16.5" customHeight="1" x14ac:dyDescent="0.2">
      <c r="B128" s="125"/>
      <c r="C128" s="126" t="s">
        <v>133</v>
      </c>
      <c r="D128" s="126" t="s">
        <v>123</v>
      </c>
      <c r="E128" s="127" t="s">
        <v>468</v>
      </c>
      <c r="F128" s="128" t="s">
        <v>469</v>
      </c>
      <c r="G128" s="129" t="s">
        <v>163</v>
      </c>
      <c r="H128" s="130">
        <v>26.4</v>
      </c>
      <c r="I128" s="131"/>
      <c r="J128" s="131">
        <f>ROUND(I128*H128,2)</f>
        <v>0</v>
      </c>
      <c r="K128" s="132"/>
      <c r="L128" s="25"/>
      <c r="M128" s="133" t="s">
        <v>1</v>
      </c>
      <c r="N128" s="134" t="s">
        <v>33</v>
      </c>
      <c r="O128" s="135">
        <v>0.35</v>
      </c>
      <c r="P128" s="135">
        <f>O128*H128</f>
        <v>9.2399999999999984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184</v>
      </c>
      <c r="AT128" s="137" t="s">
        <v>123</v>
      </c>
      <c r="AU128" s="137" t="s">
        <v>128</v>
      </c>
      <c r="AY128" s="13" t="s">
        <v>120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3" t="s">
        <v>128</v>
      </c>
      <c r="BK128" s="138">
        <f>ROUND(I128*H128,2)</f>
        <v>0</v>
      </c>
      <c r="BL128" s="13" t="s">
        <v>184</v>
      </c>
      <c r="BM128" s="137" t="s">
        <v>470</v>
      </c>
    </row>
    <row r="129" spans="2:65" s="1" customFormat="1" ht="16.5" customHeight="1" x14ac:dyDescent="0.2">
      <c r="B129" s="125"/>
      <c r="C129" s="126" t="s">
        <v>127</v>
      </c>
      <c r="D129" s="126" t="s">
        <v>123</v>
      </c>
      <c r="E129" s="127" t="s">
        <v>471</v>
      </c>
      <c r="F129" s="128" t="s">
        <v>472</v>
      </c>
      <c r="G129" s="129" t="s">
        <v>163</v>
      </c>
      <c r="H129" s="130">
        <v>36</v>
      </c>
      <c r="I129" s="131"/>
      <c r="J129" s="131">
        <f>ROUND(I129*H129,2)</f>
        <v>0</v>
      </c>
      <c r="K129" s="132"/>
      <c r="L129" s="25"/>
      <c r="M129" s="133" t="s">
        <v>1</v>
      </c>
      <c r="N129" s="134" t="s">
        <v>33</v>
      </c>
      <c r="O129" s="135">
        <v>0.05</v>
      </c>
      <c r="P129" s="135">
        <f>O129*H129</f>
        <v>1.8</v>
      </c>
      <c r="Q129" s="135">
        <v>1.8000000000000001E-4</v>
      </c>
      <c r="R129" s="135">
        <f>Q129*H129</f>
        <v>6.4800000000000005E-3</v>
      </c>
      <c r="S129" s="135">
        <v>0</v>
      </c>
      <c r="T129" s="136">
        <f>S129*H129</f>
        <v>0</v>
      </c>
      <c r="AR129" s="137" t="s">
        <v>184</v>
      </c>
      <c r="AT129" s="137" t="s">
        <v>123</v>
      </c>
      <c r="AU129" s="137" t="s">
        <v>128</v>
      </c>
      <c r="AY129" s="13" t="s">
        <v>120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3" t="s">
        <v>128</v>
      </c>
      <c r="BK129" s="138">
        <f>ROUND(I129*H129,2)</f>
        <v>0</v>
      </c>
      <c r="BL129" s="13" t="s">
        <v>184</v>
      </c>
      <c r="BM129" s="137" t="s">
        <v>473</v>
      </c>
    </row>
    <row r="130" spans="2:65" s="11" customFormat="1" ht="22.8" customHeight="1" x14ac:dyDescent="0.25">
      <c r="B130" s="114"/>
      <c r="D130" s="115" t="s">
        <v>66</v>
      </c>
      <c r="E130" s="123" t="s">
        <v>474</v>
      </c>
      <c r="F130" s="123" t="s">
        <v>475</v>
      </c>
      <c r="J130" s="124">
        <f>BK130</f>
        <v>0</v>
      </c>
      <c r="L130" s="114"/>
      <c r="M130" s="118"/>
      <c r="P130" s="119">
        <f>SUM(P131:P142)</f>
        <v>34.372799999999998</v>
      </c>
      <c r="R130" s="119">
        <f>SUM(R131:R142)</f>
        <v>0.89706000000000008</v>
      </c>
      <c r="T130" s="120">
        <f>SUM(T131:T142)</f>
        <v>1.0375799999999999</v>
      </c>
      <c r="AR130" s="115" t="s">
        <v>128</v>
      </c>
      <c r="AT130" s="121" t="s">
        <v>66</v>
      </c>
      <c r="AU130" s="121" t="s">
        <v>75</v>
      </c>
      <c r="AY130" s="115" t="s">
        <v>120</v>
      </c>
      <c r="BK130" s="122">
        <f>SUM(BK131:BK142)</f>
        <v>0</v>
      </c>
    </row>
    <row r="131" spans="2:65" s="1" customFormat="1" ht="16.5" customHeight="1" x14ac:dyDescent="0.2">
      <c r="B131" s="125"/>
      <c r="C131" s="126" t="s">
        <v>140</v>
      </c>
      <c r="D131" s="126" t="s">
        <v>123</v>
      </c>
      <c r="E131" s="127" t="s">
        <v>476</v>
      </c>
      <c r="F131" s="128" t="s">
        <v>477</v>
      </c>
      <c r="G131" s="129" t="s">
        <v>126</v>
      </c>
      <c r="H131" s="130">
        <v>14.4</v>
      </c>
      <c r="I131" s="131"/>
      <c r="J131" s="131">
        <f t="shared" ref="J131:J142" si="0">ROUND(I131*H131,2)</f>
        <v>0</v>
      </c>
      <c r="K131" s="132"/>
      <c r="L131" s="25"/>
      <c r="M131" s="133" t="s">
        <v>1</v>
      </c>
      <c r="N131" s="134" t="s">
        <v>33</v>
      </c>
      <c r="O131" s="135">
        <v>2.4E-2</v>
      </c>
      <c r="P131" s="135">
        <f t="shared" ref="P131:P142" si="1">O131*H131</f>
        <v>0.34560000000000002</v>
      </c>
      <c r="Q131" s="135">
        <v>0</v>
      </c>
      <c r="R131" s="135">
        <f t="shared" ref="R131:R142" si="2">Q131*H131</f>
        <v>0</v>
      </c>
      <c r="S131" s="135">
        <v>0</v>
      </c>
      <c r="T131" s="136">
        <f t="shared" ref="T131:T142" si="3">S131*H131</f>
        <v>0</v>
      </c>
      <c r="AR131" s="137" t="s">
        <v>184</v>
      </c>
      <c r="AT131" s="137" t="s">
        <v>123</v>
      </c>
      <c r="AU131" s="137" t="s">
        <v>128</v>
      </c>
      <c r="AY131" s="13" t="s">
        <v>120</v>
      </c>
      <c r="BE131" s="138">
        <f t="shared" ref="BE131:BE142" si="4">IF(N131="základní",J131,0)</f>
        <v>0</v>
      </c>
      <c r="BF131" s="138">
        <f t="shared" ref="BF131:BF142" si="5">IF(N131="snížená",J131,0)</f>
        <v>0</v>
      </c>
      <c r="BG131" s="138">
        <f t="shared" ref="BG131:BG142" si="6">IF(N131="zákl. přenesená",J131,0)</f>
        <v>0</v>
      </c>
      <c r="BH131" s="138">
        <f t="shared" ref="BH131:BH142" si="7">IF(N131="sníž. přenesená",J131,0)</f>
        <v>0</v>
      </c>
      <c r="BI131" s="138">
        <f t="shared" ref="BI131:BI142" si="8">IF(N131="nulová",J131,0)</f>
        <v>0</v>
      </c>
      <c r="BJ131" s="13" t="s">
        <v>128</v>
      </c>
      <c r="BK131" s="138">
        <f t="shared" ref="BK131:BK142" si="9">ROUND(I131*H131,2)</f>
        <v>0</v>
      </c>
      <c r="BL131" s="13" t="s">
        <v>184</v>
      </c>
      <c r="BM131" s="137" t="s">
        <v>478</v>
      </c>
    </row>
    <row r="132" spans="2:65" s="1" customFormat="1" ht="16.5" customHeight="1" x14ac:dyDescent="0.2">
      <c r="B132" s="125"/>
      <c r="C132" s="126" t="s">
        <v>121</v>
      </c>
      <c r="D132" s="126" t="s">
        <v>123</v>
      </c>
      <c r="E132" s="127" t="s">
        <v>479</v>
      </c>
      <c r="F132" s="128" t="s">
        <v>480</v>
      </c>
      <c r="G132" s="129" t="s">
        <v>126</v>
      </c>
      <c r="H132" s="130">
        <v>14.4</v>
      </c>
      <c r="I132" s="131"/>
      <c r="J132" s="131">
        <f t="shared" si="0"/>
        <v>0</v>
      </c>
      <c r="K132" s="132"/>
      <c r="L132" s="25"/>
      <c r="M132" s="133" t="s">
        <v>1</v>
      </c>
      <c r="N132" s="134" t="s">
        <v>33</v>
      </c>
      <c r="O132" s="135">
        <v>4.3999999999999997E-2</v>
      </c>
      <c r="P132" s="135">
        <f t="shared" si="1"/>
        <v>0.63359999999999994</v>
      </c>
      <c r="Q132" s="135">
        <v>2.9999999999999997E-4</v>
      </c>
      <c r="R132" s="135">
        <f t="shared" si="2"/>
        <v>4.3200000000000001E-3</v>
      </c>
      <c r="S132" s="135">
        <v>0</v>
      </c>
      <c r="T132" s="136">
        <f t="shared" si="3"/>
        <v>0</v>
      </c>
      <c r="AR132" s="137" t="s">
        <v>184</v>
      </c>
      <c r="AT132" s="137" t="s">
        <v>123</v>
      </c>
      <c r="AU132" s="137" t="s">
        <v>128</v>
      </c>
      <c r="AY132" s="13" t="s">
        <v>120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128</v>
      </c>
      <c r="BK132" s="138">
        <f t="shared" si="9"/>
        <v>0</v>
      </c>
      <c r="BL132" s="13" t="s">
        <v>184</v>
      </c>
      <c r="BM132" s="137" t="s">
        <v>481</v>
      </c>
    </row>
    <row r="133" spans="2:65" s="1" customFormat="1" ht="16.5" customHeight="1" x14ac:dyDescent="0.2">
      <c r="B133" s="125"/>
      <c r="C133" s="126" t="s">
        <v>149</v>
      </c>
      <c r="D133" s="126" t="s">
        <v>123</v>
      </c>
      <c r="E133" s="127" t="s">
        <v>482</v>
      </c>
      <c r="F133" s="128" t="s">
        <v>483</v>
      </c>
      <c r="G133" s="129" t="s">
        <v>326</v>
      </c>
      <c r="H133" s="130">
        <v>6</v>
      </c>
      <c r="I133" s="131"/>
      <c r="J133" s="131">
        <f t="shared" si="0"/>
        <v>0</v>
      </c>
      <c r="K133" s="132"/>
      <c r="L133" s="25"/>
      <c r="M133" s="133" t="s">
        <v>1</v>
      </c>
      <c r="N133" s="134" t="s">
        <v>33</v>
      </c>
      <c r="O133" s="135">
        <v>0.192</v>
      </c>
      <c r="P133" s="135">
        <f t="shared" si="1"/>
        <v>1.1520000000000001</v>
      </c>
      <c r="Q133" s="135">
        <v>4.5500000000000002E-3</v>
      </c>
      <c r="R133" s="135">
        <f t="shared" si="2"/>
        <v>2.7300000000000001E-2</v>
      </c>
      <c r="S133" s="135">
        <v>0</v>
      </c>
      <c r="T133" s="136">
        <f t="shared" si="3"/>
        <v>0</v>
      </c>
      <c r="AR133" s="137" t="s">
        <v>184</v>
      </c>
      <c r="AT133" s="137" t="s">
        <v>123</v>
      </c>
      <c r="AU133" s="137" t="s">
        <v>128</v>
      </c>
      <c r="AY133" s="13" t="s">
        <v>120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128</v>
      </c>
      <c r="BK133" s="138">
        <f t="shared" si="9"/>
        <v>0</v>
      </c>
      <c r="BL133" s="13" t="s">
        <v>184</v>
      </c>
      <c r="BM133" s="137" t="s">
        <v>484</v>
      </c>
    </row>
    <row r="134" spans="2:65" s="1" customFormat="1" ht="24.15" customHeight="1" x14ac:dyDescent="0.2">
      <c r="B134" s="125"/>
      <c r="C134" s="126" t="s">
        <v>147</v>
      </c>
      <c r="D134" s="126" t="s">
        <v>123</v>
      </c>
      <c r="E134" s="127" t="s">
        <v>485</v>
      </c>
      <c r="F134" s="128" t="s">
        <v>486</v>
      </c>
      <c r="G134" s="129" t="s">
        <v>163</v>
      </c>
      <c r="H134" s="130">
        <v>9.6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33</v>
      </c>
      <c r="O134" s="135">
        <v>0.161</v>
      </c>
      <c r="P134" s="135">
        <f t="shared" si="1"/>
        <v>1.5456000000000001</v>
      </c>
      <c r="Q134" s="135">
        <v>2.9999999999999997E-4</v>
      </c>
      <c r="R134" s="135">
        <f t="shared" si="2"/>
        <v>2.8799999999999997E-3</v>
      </c>
      <c r="S134" s="135">
        <v>0</v>
      </c>
      <c r="T134" s="136">
        <f t="shared" si="3"/>
        <v>0</v>
      </c>
      <c r="AR134" s="137" t="s">
        <v>184</v>
      </c>
      <c r="AT134" s="137" t="s">
        <v>123</v>
      </c>
      <c r="AU134" s="137" t="s">
        <v>128</v>
      </c>
      <c r="AY134" s="13" t="s">
        <v>120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128</v>
      </c>
      <c r="BK134" s="138">
        <f t="shared" si="9"/>
        <v>0</v>
      </c>
      <c r="BL134" s="13" t="s">
        <v>184</v>
      </c>
      <c r="BM134" s="137" t="s">
        <v>487</v>
      </c>
    </row>
    <row r="135" spans="2:65" s="1" customFormat="1" ht="16.5" customHeight="1" x14ac:dyDescent="0.2">
      <c r="B135" s="125"/>
      <c r="C135" s="139" t="s">
        <v>156</v>
      </c>
      <c r="D135" s="139" t="s">
        <v>144</v>
      </c>
      <c r="E135" s="140" t="s">
        <v>488</v>
      </c>
      <c r="F135" s="141" t="s">
        <v>489</v>
      </c>
      <c r="G135" s="142" t="s">
        <v>326</v>
      </c>
      <c r="H135" s="143">
        <v>32</v>
      </c>
      <c r="I135" s="144"/>
      <c r="J135" s="144">
        <f t="shared" si="0"/>
        <v>0</v>
      </c>
      <c r="K135" s="145"/>
      <c r="L135" s="146"/>
      <c r="M135" s="147" t="s">
        <v>1</v>
      </c>
      <c r="N135" s="148" t="s">
        <v>33</v>
      </c>
      <c r="O135" s="135">
        <v>0</v>
      </c>
      <c r="P135" s="135">
        <f t="shared" si="1"/>
        <v>0</v>
      </c>
      <c r="Q135" s="135">
        <v>4.4999999999999999E-4</v>
      </c>
      <c r="R135" s="135">
        <f t="shared" si="2"/>
        <v>1.44E-2</v>
      </c>
      <c r="S135" s="135">
        <v>0</v>
      </c>
      <c r="T135" s="136">
        <f t="shared" si="3"/>
        <v>0</v>
      </c>
      <c r="AR135" s="137" t="s">
        <v>251</v>
      </c>
      <c r="AT135" s="137" t="s">
        <v>144</v>
      </c>
      <c r="AU135" s="137" t="s">
        <v>128</v>
      </c>
      <c r="AY135" s="13" t="s">
        <v>120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128</v>
      </c>
      <c r="BK135" s="138">
        <f t="shared" si="9"/>
        <v>0</v>
      </c>
      <c r="BL135" s="13" t="s">
        <v>184</v>
      </c>
      <c r="BM135" s="137" t="s">
        <v>490</v>
      </c>
    </row>
    <row r="136" spans="2:65" s="1" customFormat="1" ht="21.75" customHeight="1" x14ac:dyDescent="0.2">
      <c r="B136" s="125"/>
      <c r="C136" s="126" t="s">
        <v>160</v>
      </c>
      <c r="D136" s="126" t="s">
        <v>123</v>
      </c>
      <c r="E136" s="127" t="s">
        <v>491</v>
      </c>
      <c r="F136" s="128" t="s">
        <v>492</v>
      </c>
      <c r="G136" s="129" t="s">
        <v>126</v>
      </c>
      <c r="H136" s="130">
        <v>14.4</v>
      </c>
      <c r="I136" s="131"/>
      <c r="J136" s="131">
        <f t="shared" si="0"/>
        <v>0</v>
      </c>
      <c r="K136" s="132"/>
      <c r="L136" s="25"/>
      <c r="M136" s="133" t="s">
        <v>1</v>
      </c>
      <c r="N136" s="134" t="s">
        <v>33</v>
      </c>
      <c r="O136" s="135">
        <v>1.0429999999999999</v>
      </c>
      <c r="P136" s="135">
        <f t="shared" si="1"/>
        <v>15.0192</v>
      </c>
      <c r="Q136" s="135">
        <v>3.7659999999999999E-2</v>
      </c>
      <c r="R136" s="135">
        <f t="shared" si="2"/>
        <v>0.54230400000000001</v>
      </c>
      <c r="S136" s="135">
        <v>0</v>
      </c>
      <c r="T136" s="136">
        <f t="shared" si="3"/>
        <v>0</v>
      </c>
      <c r="AR136" s="137" t="s">
        <v>184</v>
      </c>
      <c r="AT136" s="137" t="s">
        <v>123</v>
      </c>
      <c r="AU136" s="137" t="s">
        <v>128</v>
      </c>
      <c r="AY136" s="13" t="s">
        <v>120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13" t="s">
        <v>128</v>
      </c>
      <c r="BK136" s="138">
        <f t="shared" si="9"/>
        <v>0</v>
      </c>
      <c r="BL136" s="13" t="s">
        <v>184</v>
      </c>
      <c r="BM136" s="137" t="s">
        <v>493</v>
      </c>
    </row>
    <row r="137" spans="2:65" s="1" customFormat="1" ht="24.15" customHeight="1" x14ac:dyDescent="0.2">
      <c r="B137" s="125"/>
      <c r="C137" s="139" t="s">
        <v>165</v>
      </c>
      <c r="D137" s="139" t="s">
        <v>144</v>
      </c>
      <c r="E137" s="140" t="s">
        <v>494</v>
      </c>
      <c r="F137" s="141" t="s">
        <v>495</v>
      </c>
      <c r="G137" s="142" t="s">
        <v>126</v>
      </c>
      <c r="H137" s="143">
        <v>17.28</v>
      </c>
      <c r="I137" s="144"/>
      <c r="J137" s="144">
        <f t="shared" si="0"/>
        <v>0</v>
      </c>
      <c r="K137" s="145"/>
      <c r="L137" s="146"/>
      <c r="M137" s="147" t="s">
        <v>1</v>
      </c>
      <c r="N137" s="148" t="s">
        <v>33</v>
      </c>
      <c r="O137" s="135">
        <v>0</v>
      </c>
      <c r="P137" s="135">
        <f t="shared" si="1"/>
        <v>0</v>
      </c>
      <c r="Q137" s="135">
        <v>1.77E-2</v>
      </c>
      <c r="R137" s="135">
        <f t="shared" si="2"/>
        <v>0.30585600000000002</v>
      </c>
      <c r="S137" s="135">
        <v>0</v>
      </c>
      <c r="T137" s="136">
        <f t="shared" si="3"/>
        <v>0</v>
      </c>
      <c r="AR137" s="137" t="s">
        <v>251</v>
      </c>
      <c r="AT137" s="137" t="s">
        <v>144</v>
      </c>
      <c r="AU137" s="137" t="s">
        <v>128</v>
      </c>
      <c r="AY137" s="13" t="s">
        <v>120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13" t="s">
        <v>128</v>
      </c>
      <c r="BK137" s="138">
        <f t="shared" si="9"/>
        <v>0</v>
      </c>
      <c r="BL137" s="13" t="s">
        <v>184</v>
      </c>
      <c r="BM137" s="137" t="s">
        <v>496</v>
      </c>
    </row>
    <row r="138" spans="2:65" s="1" customFormat="1" ht="24.15" customHeight="1" x14ac:dyDescent="0.2">
      <c r="B138" s="125"/>
      <c r="C138" s="126" t="s">
        <v>8</v>
      </c>
      <c r="D138" s="126" t="s">
        <v>123</v>
      </c>
      <c r="E138" s="127" t="s">
        <v>497</v>
      </c>
      <c r="F138" s="128" t="s">
        <v>498</v>
      </c>
      <c r="G138" s="129" t="s">
        <v>326</v>
      </c>
      <c r="H138" s="130">
        <v>6</v>
      </c>
      <c r="I138" s="131"/>
      <c r="J138" s="131">
        <f t="shared" si="0"/>
        <v>0</v>
      </c>
      <c r="K138" s="132"/>
      <c r="L138" s="25"/>
      <c r="M138" s="133" t="s">
        <v>1</v>
      </c>
      <c r="N138" s="134" t="s">
        <v>33</v>
      </c>
      <c r="O138" s="135">
        <v>0.36799999999999999</v>
      </c>
      <c r="P138" s="135">
        <f t="shared" si="1"/>
        <v>2.2080000000000002</v>
      </c>
      <c r="Q138" s="135">
        <v>0</v>
      </c>
      <c r="R138" s="135">
        <f t="shared" si="2"/>
        <v>0</v>
      </c>
      <c r="S138" s="135">
        <v>8.3169999999999994E-2</v>
      </c>
      <c r="T138" s="136">
        <f t="shared" si="3"/>
        <v>0.49901999999999996</v>
      </c>
      <c r="AR138" s="137" t="s">
        <v>184</v>
      </c>
      <c r="AT138" s="137" t="s">
        <v>123</v>
      </c>
      <c r="AU138" s="137" t="s">
        <v>128</v>
      </c>
      <c r="AY138" s="13" t="s">
        <v>120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3" t="s">
        <v>128</v>
      </c>
      <c r="BK138" s="138">
        <f t="shared" si="9"/>
        <v>0</v>
      </c>
      <c r="BL138" s="13" t="s">
        <v>184</v>
      </c>
      <c r="BM138" s="137" t="s">
        <v>499</v>
      </c>
    </row>
    <row r="139" spans="2:65" s="1" customFormat="1" ht="24.15" customHeight="1" x14ac:dyDescent="0.2">
      <c r="B139" s="125"/>
      <c r="C139" s="126" t="s">
        <v>172</v>
      </c>
      <c r="D139" s="126" t="s">
        <v>123</v>
      </c>
      <c r="E139" s="127" t="s">
        <v>500</v>
      </c>
      <c r="F139" s="128" t="s">
        <v>501</v>
      </c>
      <c r="G139" s="129" t="s">
        <v>126</v>
      </c>
      <c r="H139" s="130">
        <v>14.4</v>
      </c>
      <c r="I139" s="131"/>
      <c r="J139" s="131">
        <f t="shared" si="0"/>
        <v>0</v>
      </c>
      <c r="K139" s="132"/>
      <c r="L139" s="25"/>
      <c r="M139" s="133" t="s">
        <v>1</v>
      </c>
      <c r="N139" s="134" t="s">
        <v>33</v>
      </c>
      <c r="O139" s="135">
        <v>0.16600000000000001</v>
      </c>
      <c r="P139" s="135">
        <f t="shared" si="1"/>
        <v>2.3904000000000001</v>
      </c>
      <c r="Q139" s="135">
        <v>0</v>
      </c>
      <c r="R139" s="135">
        <f t="shared" si="2"/>
        <v>0</v>
      </c>
      <c r="S139" s="135">
        <v>0</v>
      </c>
      <c r="T139" s="136">
        <f t="shared" si="3"/>
        <v>0</v>
      </c>
      <c r="AR139" s="137" t="s">
        <v>184</v>
      </c>
      <c r="AT139" s="137" t="s">
        <v>123</v>
      </c>
      <c r="AU139" s="137" t="s">
        <v>128</v>
      </c>
      <c r="AY139" s="13" t="s">
        <v>120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3" t="s">
        <v>128</v>
      </c>
      <c r="BK139" s="138">
        <f t="shared" si="9"/>
        <v>0</v>
      </c>
      <c r="BL139" s="13" t="s">
        <v>184</v>
      </c>
      <c r="BM139" s="137" t="s">
        <v>502</v>
      </c>
    </row>
    <row r="140" spans="2:65" s="1" customFormat="1" ht="16.5" customHeight="1" x14ac:dyDescent="0.2">
      <c r="B140" s="125"/>
      <c r="C140" s="126" t="s">
        <v>176</v>
      </c>
      <c r="D140" s="126" t="s">
        <v>123</v>
      </c>
      <c r="E140" s="127" t="s">
        <v>503</v>
      </c>
      <c r="F140" s="128" t="s">
        <v>504</v>
      </c>
      <c r="G140" s="129" t="s">
        <v>163</v>
      </c>
      <c r="H140" s="130">
        <v>26.4</v>
      </c>
      <c r="I140" s="131"/>
      <c r="J140" s="131">
        <f t="shared" si="0"/>
        <v>0</v>
      </c>
      <c r="K140" s="132"/>
      <c r="L140" s="25"/>
      <c r="M140" s="133" t="s">
        <v>1</v>
      </c>
      <c r="N140" s="134" t="s">
        <v>33</v>
      </c>
      <c r="O140" s="135">
        <v>0.29499999999999998</v>
      </c>
      <c r="P140" s="135">
        <f t="shared" si="1"/>
        <v>7.7879999999999994</v>
      </c>
      <c r="Q140" s="135">
        <v>0</v>
      </c>
      <c r="R140" s="135">
        <f t="shared" si="2"/>
        <v>0</v>
      </c>
      <c r="S140" s="135">
        <v>2.0400000000000001E-2</v>
      </c>
      <c r="T140" s="136">
        <f t="shared" si="3"/>
        <v>0.53856000000000004</v>
      </c>
      <c r="AR140" s="137" t="s">
        <v>184</v>
      </c>
      <c r="AT140" s="137" t="s">
        <v>123</v>
      </c>
      <c r="AU140" s="137" t="s">
        <v>128</v>
      </c>
      <c r="AY140" s="13" t="s">
        <v>120</v>
      </c>
      <c r="BE140" s="138">
        <f t="shared" si="4"/>
        <v>0</v>
      </c>
      <c r="BF140" s="138">
        <f t="shared" si="5"/>
        <v>0</v>
      </c>
      <c r="BG140" s="138">
        <f t="shared" si="6"/>
        <v>0</v>
      </c>
      <c r="BH140" s="138">
        <f t="shared" si="7"/>
        <v>0</v>
      </c>
      <c r="BI140" s="138">
        <f t="shared" si="8"/>
        <v>0</v>
      </c>
      <c r="BJ140" s="13" t="s">
        <v>128</v>
      </c>
      <c r="BK140" s="138">
        <f t="shared" si="9"/>
        <v>0</v>
      </c>
      <c r="BL140" s="13" t="s">
        <v>184</v>
      </c>
      <c r="BM140" s="137" t="s">
        <v>505</v>
      </c>
    </row>
    <row r="141" spans="2:65" s="1" customFormat="1" ht="16.5" customHeight="1" x14ac:dyDescent="0.2">
      <c r="B141" s="125"/>
      <c r="C141" s="126" t="s">
        <v>180</v>
      </c>
      <c r="D141" s="126" t="s">
        <v>123</v>
      </c>
      <c r="E141" s="127" t="s">
        <v>506</v>
      </c>
      <c r="F141" s="128" t="s">
        <v>507</v>
      </c>
      <c r="G141" s="129" t="s">
        <v>163</v>
      </c>
      <c r="H141" s="130">
        <v>26.4</v>
      </c>
      <c r="I141" s="131"/>
      <c r="J141" s="131">
        <f t="shared" si="0"/>
        <v>0</v>
      </c>
      <c r="K141" s="132"/>
      <c r="L141" s="25"/>
      <c r="M141" s="133" t="s">
        <v>1</v>
      </c>
      <c r="N141" s="134" t="s">
        <v>33</v>
      </c>
      <c r="O141" s="135">
        <v>6.6000000000000003E-2</v>
      </c>
      <c r="P141" s="135">
        <f t="shared" si="1"/>
        <v>1.7423999999999999</v>
      </c>
      <c r="Q141" s="135">
        <v>0</v>
      </c>
      <c r="R141" s="135">
        <f t="shared" si="2"/>
        <v>0</v>
      </c>
      <c r="S141" s="135">
        <v>0</v>
      </c>
      <c r="T141" s="136">
        <f t="shared" si="3"/>
        <v>0</v>
      </c>
      <c r="AR141" s="137" t="s">
        <v>184</v>
      </c>
      <c r="AT141" s="137" t="s">
        <v>123</v>
      </c>
      <c r="AU141" s="137" t="s">
        <v>128</v>
      </c>
      <c r="AY141" s="13" t="s">
        <v>120</v>
      </c>
      <c r="BE141" s="138">
        <f t="shared" si="4"/>
        <v>0</v>
      </c>
      <c r="BF141" s="138">
        <f t="shared" si="5"/>
        <v>0</v>
      </c>
      <c r="BG141" s="138">
        <f t="shared" si="6"/>
        <v>0</v>
      </c>
      <c r="BH141" s="138">
        <f t="shared" si="7"/>
        <v>0</v>
      </c>
      <c r="BI141" s="138">
        <f t="shared" si="8"/>
        <v>0</v>
      </c>
      <c r="BJ141" s="13" t="s">
        <v>128</v>
      </c>
      <c r="BK141" s="138">
        <f t="shared" si="9"/>
        <v>0</v>
      </c>
      <c r="BL141" s="13" t="s">
        <v>184</v>
      </c>
      <c r="BM141" s="137" t="s">
        <v>508</v>
      </c>
    </row>
    <row r="142" spans="2:65" s="1" customFormat="1" ht="21.75" customHeight="1" x14ac:dyDescent="0.2">
      <c r="B142" s="125"/>
      <c r="C142" s="126" t="s">
        <v>184</v>
      </c>
      <c r="D142" s="126" t="s">
        <v>123</v>
      </c>
      <c r="E142" s="127" t="s">
        <v>509</v>
      </c>
      <c r="F142" s="128" t="s">
        <v>510</v>
      </c>
      <c r="G142" s="129" t="s">
        <v>229</v>
      </c>
      <c r="H142" s="130">
        <v>1</v>
      </c>
      <c r="I142" s="131"/>
      <c r="J142" s="131">
        <f t="shared" si="0"/>
        <v>0</v>
      </c>
      <c r="K142" s="132"/>
      <c r="L142" s="25"/>
      <c r="M142" s="133" t="s">
        <v>1</v>
      </c>
      <c r="N142" s="134" t="s">
        <v>33</v>
      </c>
      <c r="O142" s="135">
        <v>1.548</v>
      </c>
      <c r="P142" s="135">
        <f t="shared" si="1"/>
        <v>1.548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R142" s="137" t="s">
        <v>184</v>
      </c>
      <c r="AT142" s="137" t="s">
        <v>123</v>
      </c>
      <c r="AU142" s="137" t="s">
        <v>128</v>
      </c>
      <c r="AY142" s="13" t="s">
        <v>120</v>
      </c>
      <c r="BE142" s="138">
        <f t="shared" si="4"/>
        <v>0</v>
      </c>
      <c r="BF142" s="138">
        <f t="shared" si="5"/>
        <v>0</v>
      </c>
      <c r="BG142" s="138">
        <f t="shared" si="6"/>
        <v>0</v>
      </c>
      <c r="BH142" s="138">
        <f t="shared" si="7"/>
        <v>0</v>
      </c>
      <c r="BI142" s="138">
        <f t="shared" si="8"/>
        <v>0</v>
      </c>
      <c r="BJ142" s="13" t="s">
        <v>128</v>
      </c>
      <c r="BK142" s="138">
        <f t="shared" si="9"/>
        <v>0</v>
      </c>
      <c r="BL142" s="13" t="s">
        <v>184</v>
      </c>
      <c r="BM142" s="137" t="s">
        <v>511</v>
      </c>
    </row>
    <row r="143" spans="2:65" s="11" customFormat="1" ht="25.95" customHeight="1" x14ac:dyDescent="0.25">
      <c r="B143" s="114"/>
      <c r="D143" s="115" t="s">
        <v>66</v>
      </c>
      <c r="E143" s="116" t="s">
        <v>403</v>
      </c>
      <c r="F143" s="116" t="s">
        <v>404</v>
      </c>
      <c r="J143" s="117">
        <f>BK143</f>
        <v>0</v>
      </c>
      <c r="L143" s="114"/>
      <c r="M143" s="118"/>
      <c r="P143" s="119">
        <f>SUM(P144:P145)</f>
        <v>16</v>
      </c>
      <c r="R143" s="119">
        <f>SUM(R144:R145)</f>
        <v>0</v>
      </c>
      <c r="T143" s="120">
        <f>SUM(T144:T145)</f>
        <v>0</v>
      </c>
      <c r="AR143" s="115" t="s">
        <v>127</v>
      </c>
      <c r="AT143" s="121" t="s">
        <v>66</v>
      </c>
      <c r="AU143" s="121" t="s">
        <v>67</v>
      </c>
      <c r="AY143" s="115" t="s">
        <v>120</v>
      </c>
      <c r="BK143" s="122">
        <f>SUM(BK144:BK145)</f>
        <v>0</v>
      </c>
    </row>
    <row r="144" spans="2:65" s="1" customFormat="1" ht="16.5" customHeight="1" x14ac:dyDescent="0.2">
      <c r="B144" s="125"/>
      <c r="C144" s="126" t="s">
        <v>188</v>
      </c>
      <c r="D144" s="126" t="s">
        <v>123</v>
      </c>
      <c r="E144" s="127" t="s">
        <v>512</v>
      </c>
      <c r="F144" s="128" t="s">
        <v>513</v>
      </c>
      <c r="G144" s="129" t="s">
        <v>407</v>
      </c>
      <c r="H144" s="130">
        <v>8</v>
      </c>
      <c r="I144" s="131"/>
      <c r="J144" s="131">
        <f>ROUND(I144*H144,2)</f>
        <v>0</v>
      </c>
      <c r="K144" s="132"/>
      <c r="L144" s="25"/>
      <c r="M144" s="133" t="s">
        <v>1</v>
      </c>
      <c r="N144" s="134" t="s">
        <v>33</v>
      </c>
      <c r="O144" s="135">
        <v>1</v>
      </c>
      <c r="P144" s="135">
        <f>O144*H144</f>
        <v>8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408</v>
      </c>
      <c r="AT144" s="137" t="s">
        <v>123</v>
      </c>
      <c r="AU144" s="137" t="s">
        <v>75</v>
      </c>
      <c r="AY144" s="13" t="s">
        <v>120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3" t="s">
        <v>128</v>
      </c>
      <c r="BK144" s="138">
        <f>ROUND(I144*H144,2)</f>
        <v>0</v>
      </c>
      <c r="BL144" s="13" t="s">
        <v>408</v>
      </c>
      <c r="BM144" s="137" t="s">
        <v>514</v>
      </c>
    </row>
    <row r="145" spans="2:65" s="1" customFormat="1" ht="16.5" customHeight="1" x14ac:dyDescent="0.2">
      <c r="B145" s="125"/>
      <c r="C145" s="126" t="s">
        <v>192</v>
      </c>
      <c r="D145" s="126" t="s">
        <v>123</v>
      </c>
      <c r="E145" s="127" t="s">
        <v>515</v>
      </c>
      <c r="F145" s="128" t="s">
        <v>516</v>
      </c>
      <c r="G145" s="129" t="s">
        <v>407</v>
      </c>
      <c r="H145" s="130">
        <v>8</v>
      </c>
      <c r="I145" s="131"/>
      <c r="J145" s="131">
        <f>ROUND(I145*H145,2)</f>
        <v>0</v>
      </c>
      <c r="K145" s="132"/>
      <c r="L145" s="25"/>
      <c r="M145" s="133" t="s">
        <v>1</v>
      </c>
      <c r="N145" s="134" t="s">
        <v>33</v>
      </c>
      <c r="O145" s="135">
        <v>1</v>
      </c>
      <c r="P145" s="135">
        <f>O145*H145</f>
        <v>8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408</v>
      </c>
      <c r="AT145" s="137" t="s">
        <v>123</v>
      </c>
      <c r="AU145" s="137" t="s">
        <v>75</v>
      </c>
      <c r="AY145" s="13" t="s">
        <v>120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3" t="s">
        <v>128</v>
      </c>
      <c r="BK145" s="138">
        <f>ROUND(I145*H145,2)</f>
        <v>0</v>
      </c>
      <c r="BL145" s="13" t="s">
        <v>408</v>
      </c>
      <c r="BM145" s="137" t="s">
        <v>517</v>
      </c>
    </row>
    <row r="146" spans="2:65" s="11" customFormat="1" ht="25.95" customHeight="1" x14ac:dyDescent="0.25">
      <c r="B146" s="114"/>
      <c r="D146" s="115" t="s">
        <v>66</v>
      </c>
      <c r="E146" s="116" t="s">
        <v>81</v>
      </c>
      <c r="F146" s="116" t="s">
        <v>420</v>
      </c>
      <c r="J146" s="117">
        <f>BK146</f>
        <v>0</v>
      </c>
      <c r="L146" s="114"/>
      <c r="M146" s="118"/>
      <c r="P146" s="119">
        <f>P147+P149</f>
        <v>0</v>
      </c>
      <c r="R146" s="119">
        <f>R147+R149</f>
        <v>0</v>
      </c>
      <c r="T146" s="120">
        <f>T147+T149</f>
        <v>0</v>
      </c>
      <c r="AR146" s="115" t="s">
        <v>140</v>
      </c>
      <c r="AT146" s="121" t="s">
        <v>66</v>
      </c>
      <c r="AU146" s="121" t="s">
        <v>67</v>
      </c>
      <c r="AY146" s="115" t="s">
        <v>120</v>
      </c>
      <c r="BK146" s="122">
        <f>BK147+BK149</f>
        <v>0</v>
      </c>
    </row>
    <row r="147" spans="2:65" s="11" customFormat="1" ht="22.8" customHeight="1" x14ac:dyDescent="0.25">
      <c r="B147" s="114"/>
      <c r="D147" s="115" t="s">
        <v>66</v>
      </c>
      <c r="E147" s="123" t="s">
        <v>518</v>
      </c>
      <c r="F147" s="123" t="s">
        <v>519</v>
      </c>
      <c r="J147" s="124">
        <f>BK147</f>
        <v>0</v>
      </c>
      <c r="L147" s="114"/>
      <c r="M147" s="118"/>
      <c r="P147" s="119">
        <f>P148</f>
        <v>0</v>
      </c>
      <c r="R147" s="119">
        <f>R148</f>
        <v>0</v>
      </c>
      <c r="T147" s="120">
        <f>T148</f>
        <v>0</v>
      </c>
      <c r="AR147" s="115" t="s">
        <v>140</v>
      </c>
      <c r="AT147" s="121" t="s">
        <v>66</v>
      </c>
      <c r="AU147" s="121" t="s">
        <v>75</v>
      </c>
      <c r="AY147" s="115" t="s">
        <v>120</v>
      </c>
      <c r="BK147" s="122">
        <f>BK148</f>
        <v>0</v>
      </c>
    </row>
    <row r="148" spans="2:65" s="1" customFormat="1" ht="16.5" customHeight="1" x14ac:dyDescent="0.2">
      <c r="B148" s="125"/>
      <c r="C148" s="126" t="s">
        <v>196</v>
      </c>
      <c r="D148" s="126" t="s">
        <v>123</v>
      </c>
      <c r="E148" s="127" t="s">
        <v>520</v>
      </c>
      <c r="F148" s="128" t="s">
        <v>521</v>
      </c>
      <c r="G148" s="129" t="s">
        <v>229</v>
      </c>
      <c r="H148" s="130">
        <v>1</v>
      </c>
      <c r="I148" s="131"/>
      <c r="J148" s="131">
        <f>ROUND(I148*H148,2)</f>
        <v>0</v>
      </c>
      <c r="K148" s="132"/>
      <c r="L148" s="25"/>
      <c r="M148" s="133" t="s">
        <v>1</v>
      </c>
      <c r="N148" s="134" t="s">
        <v>33</v>
      </c>
      <c r="O148" s="135">
        <v>0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425</v>
      </c>
      <c r="AT148" s="137" t="s">
        <v>123</v>
      </c>
      <c r="AU148" s="137" t="s">
        <v>128</v>
      </c>
      <c r="AY148" s="13" t="s">
        <v>120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3" t="s">
        <v>128</v>
      </c>
      <c r="BK148" s="138">
        <f>ROUND(I148*H148,2)</f>
        <v>0</v>
      </c>
      <c r="BL148" s="13" t="s">
        <v>425</v>
      </c>
      <c r="BM148" s="137" t="s">
        <v>522</v>
      </c>
    </row>
    <row r="149" spans="2:65" s="11" customFormat="1" ht="22.8" customHeight="1" x14ac:dyDescent="0.25">
      <c r="B149" s="114"/>
      <c r="D149" s="115" t="s">
        <v>66</v>
      </c>
      <c r="E149" s="123" t="s">
        <v>523</v>
      </c>
      <c r="F149" s="123" t="s">
        <v>524</v>
      </c>
      <c r="J149" s="124">
        <f>BK149</f>
        <v>0</v>
      </c>
      <c r="L149" s="114"/>
      <c r="M149" s="118"/>
      <c r="P149" s="119">
        <f>P150</f>
        <v>0</v>
      </c>
      <c r="R149" s="119">
        <f>R150</f>
        <v>0</v>
      </c>
      <c r="T149" s="120">
        <f>T150</f>
        <v>0</v>
      </c>
      <c r="AR149" s="115" t="s">
        <v>140</v>
      </c>
      <c r="AT149" s="121" t="s">
        <v>66</v>
      </c>
      <c r="AU149" s="121" t="s">
        <v>75</v>
      </c>
      <c r="AY149" s="115" t="s">
        <v>120</v>
      </c>
      <c r="BK149" s="122">
        <f>BK150</f>
        <v>0</v>
      </c>
    </row>
    <row r="150" spans="2:65" s="1" customFormat="1" ht="24.15" customHeight="1" x14ac:dyDescent="0.2">
      <c r="B150" s="125"/>
      <c r="C150" s="126" t="s">
        <v>200</v>
      </c>
      <c r="D150" s="126" t="s">
        <v>123</v>
      </c>
      <c r="E150" s="127" t="s">
        <v>525</v>
      </c>
      <c r="F150" s="128" t="s">
        <v>554</v>
      </c>
      <c r="G150" s="129" t="s">
        <v>229</v>
      </c>
      <c r="H150" s="130">
        <v>1</v>
      </c>
      <c r="I150" s="131"/>
      <c r="J150" s="131">
        <f>ROUND(I150*H150,2)</f>
        <v>0</v>
      </c>
      <c r="K150" s="132"/>
      <c r="L150" s="25"/>
      <c r="M150" s="149" t="s">
        <v>1</v>
      </c>
      <c r="N150" s="150" t="s">
        <v>33</v>
      </c>
      <c r="O150" s="151">
        <v>0</v>
      </c>
      <c r="P150" s="151">
        <f>O150*H150</f>
        <v>0</v>
      </c>
      <c r="Q150" s="151">
        <v>0</v>
      </c>
      <c r="R150" s="151">
        <f>Q150*H150</f>
        <v>0</v>
      </c>
      <c r="S150" s="151">
        <v>0</v>
      </c>
      <c r="T150" s="152">
        <f>S150*H150</f>
        <v>0</v>
      </c>
      <c r="AR150" s="137" t="s">
        <v>425</v>
      </c>
      <c r="AT150" s="137" t="s">
        <v>123</v>
      </c>
      <c r="AU150" s="137" t="s">
        <v>128</v>
      </c>
      <c r="AY150" s="13" t="s">
        <v>120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3" t="s">
        <v>128</v>
      </c>
      <c r="BK150" s="138">
        <f>ROUND(I150*H150,2)</f>
        <v>0</v>
      </c>
      <c r="BL150" s="13" t="s">
        <v>425</v>
      </c>
      <c r="BM150" s="137" t="s">
        <v>526</v>
      </c>
    </row>
    <row r="151" spans="2:65" s="1" customFormat="1" ht="6.9" customHeight="1" x14ac:dyDescent="0.2">
      <c r="B151" s="37"/>
      <c r="C151" s="38"/>
      <c r="D151" s="38"/>
      <c r="E151" s="38"/>
      <c r="F151" s="38"/>
      <c r="G151" s="38"/>
      <c r="H151" s="38"/>
      <c r="I151" s="38"/>
      <c r="J151" s="38"/>
      <c r="K151" s="38"/>
      <c r="L151" s="25"/>
    </row>
  </sheetData>
  <autoFilter ref="C122:K150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7"/>
  <sheetViews>
    <sheetView showGridLines="0" topLeftCell="A122" workbookViewId="0">
      <selection activeCell="I122" sqref="I1:I104857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4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3" t="s">
        <v>88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26.25" customHeight="1" x14ac:dyDescent="0.2">
      <c r="B7" s="16"/>
      <c r="E7" s="189" t="str">
        <f>'Rekapitulace stavby'!K6</f>
        <v>ROZPOČET Opravy a zateplení bytového domu, zábradlí, dlažby - balkony Legionářská 3878-3879, Chomutov</v>
      </c>
      <c r="F7" s="190"/>
      <c r="G7" s="190"/>
      <c r="H7" s="190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9" t="s">
        <v>527</v>
      </c>
      <c r="F9" s="188"/>
      <c r="G9" s="188"/>
      <c r="H9" s="188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14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16</v>
      </c>
      <c r="F12" s="20" t="s">
        <v>17</v>
      </c>
      <c r="I12" s="22"/>
      <c r="J12" s="45">
        <f>'Rekapitulace stavby'!AN8</f>
        <v>45894</v>
      </c>
      <c r="L12" s="25"/>
    </row>
    <row r="13" spans="2:46" s="1" customFormat="1" ht="10.8" customHeight="1" x14ac:dyDescent="0.2">
      <c r="B13" s="25"/>
      <c r="L13" s="25"/>
    </row>
    <row r="14" spans="2:46" s="1" customFormat="1" ht="12" customHeight="1" x14ac:dyDescent="0.2">
      <c r="B14" s="25"/>
      <c r="D14" s="22" t="s">
        <v>19</v>
      </c>
      <c r="I14" s="22"/>
      <c r="J14" s="20">
        <f>IF('Rekapitulace stavby'!AN10="","",'Rekapitulace stavby'!AN10)</f>
        <v>27341313</v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>CZ27341313</v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22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3" t="str">
        <f>'Rekapitulace stavby'!E14</f>
        <v xml:space="preserve"> </v>
      </c>
      <c r="F18" s="163"/>
      <c r="G18" s="163"/>
      <c r="H18" s="163"/>
      <c r="I18" s="22"/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23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25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26</v>
      </c>
      <c r="L26" s="25"/>
    </row>
    <row r="27" spans="2:12" s="7" customFormat="1" ht="16.5" customHeight="1" x14ac:dyDescent="0.2">
      <c r="B27" s="82"/>
      <c r="E27" s="165" t="s">
        <v>1</v>
      </c>
      <c r="F27" s="165"/>
      <c r="G27" s="165"/>
      <c r="H27" s="165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27</v>
      </c>
      <c r="J30" s="59">
        <f>ROUND(J122,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29</v>
      </c>
      <c r="I32" s="28"/>
      <c r="J32" s="28" t="s">
        <v>30</v>
      </c>
      <c r="L32" s="25"/>
    </row>
    <row r="33" spans="2:12" s="1" customFormat="1" ht="14.4" customHeight="1" x14ac:dyDescent="0.2">
      <c r="B33" s="25"/>
      <c r="D33" s="48" t="s">
        <v>31</v>
      </c>
      <c r="E33" s="22" t="s">
        <v>32</v>
      </c>
      <c r="F33" s="84">
        <f>ROUND((SUM(BE122:BE136)),  2)</f>
        <v>0</v>
      </c>
      <c r="I33" s="85"/>
      <c r="J33" s="84">
        <f>ROUND(((SUM(BE122:BE136))*I33),  2)</f>
        <v>0</v>
      </c>
      <c r="L33" s="25"/>
    </row>
    <row r="34" spans="2:12" s="1" customFormat="1" ht="14.4" customHeight="1" x14ac:dyDescent="0.2">
      <c r="B34" s="25"/>
      <c r="E34" s="22" t="s">
        <v>33</v>
      </c>
      <c r="F34" s="84">
        <f>ROUND((SUM(BF122:BF136)),  2)</f>
        <v>0</v>
      </c>
      <c r="I34" s="85"/>
      <c r="J34" s="84">
        <f>ROUND(((SUM(BF122:BF136))*I34),  2)</f>
        <v>0</v>
      </c>
      <c r="L34" s="25"/>
    </row>
    <row r="35" spans="2:12" s="1" customFormat="1" ht="14.4" hidden="1" customHeight="1" x14ac:dyDescent="0.2">
      <c r="B35" s="25"/>
      <c r="E35" s="22" t="s">
        <v>34</v>
      </c>
      <c r="F35" s="84">
        <f>ROUND((SUM(BG122:BG136)),  2)</f>
        <v>0</v>
      </c>
      <c r="I35" s="85"/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35</v>
      </c>
      <c r="F36" s="84">
        <f>ROUND((SUM(BH122:BH136)),  2)</f>
        <v>0</v>
      </c>
      <c r="I36" s="85"/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36</v>
      </c>
      <c r="F37" s="84">
        <f>ROUND((SUM(BI122:BI136)),  2)</f>
        <v>0</v>
      </c>
      <c r="I37" s="85"/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92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13</v>
      </c>
      <c r="L84" s="25"/>
    </row>
    <row r="85" spans="2:47" s="1" customFormat="1" ht="26.25" customHeight="1" x14ac:dyDescent="0.2">
      <c r="B85" s="25"/>
      <c r="E85" s="189" t="str">
        <f>E7</f>
        <v>ROZPOČET Opravy a zateplení bytového domu, zábradlí, dlažby - balkony Legionářská 3878-3879, Chomutov</v>
      </c>
      <c r="F85" s="190"/>
      <c r="G85" s="190"/>
      <c r="H85" s="190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9" t="str">
        <f>E9</f>
        <v>05 - Výměna balkónového zábradlí</v>
      </c>
      <c r="F87" s="188"/>
      <c r="G87" s="188"/>
      <c r="H87" s="188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16</v>
      </c>
      <c r="F89" s="20" t="str">
        <f>F12</f>
        <v xml:space="preserve"> </v>
      </c>
      <c r="I89" s="22"/>
      <c r="J89" s="45">
        <f>IF(J12="","",J12)</f>
        <v>45894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19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22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93</v>
      </c>
      <c r="D94" s="86"/>
      <c r="E94" s="86"/>
      <c r="F94" s="86"/>
      <c r="G94" s="86"/>
      <c r="H94" s="86"/>
      <c r="I94" s="86"/>
      <c r="J94" s="95" t="s">
        <v>94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8" customHeight="1" x14ac:dyDescent="0.2">
      <c r="B96" s="25"/>
      <c r="C96" s="96" t="s">
        <v>95</v>
      </c>
      <c r="J96" s="59">
        <f>J122</f>
        <v>0</v>
      </c>
      <c r="L96" s="25"/>
      <c r="AU96" s="13" t="s">
        <v>96</v>
      </c>
    </row>
    <row r="97" spans="2:12" s="8" customFormat="1" ht="24.9" customHeight="1" x14ac:dyDescent="0.2">
      <c r="B97" s="97"/>
      <c r="D97" s="98" t="s">
        <v>102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9" customFormat="1" ht="19.95" customHeight="1" x14ac:dyDescent="0.2">
      <c r="B98" s="101"/>
      <c r="D98" s="102" t="s">
        <v>105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8" customFormat="1" ht="24.9" customHeight="1" x14ac:dyDescent="0.2">
      <c r="B99" s="97"/>
      <c r="D99" s="98" t="s">
        <v>367</v>
      </c>
      <c r="E99" s="99"/>
      <c r="F99" s="99"/>
      <c r="G99" s="99"/>
      <c r="H99" s="99"/>
      <c r="I99" s="99"/>
      <c r="J99" s="100">
        <f>J130</f>
        <v>0</v>
      </c>
      <c r="L99" s="97"/>
    </row>
    <row r="100" spans="2:12" s="8" customFormat="1" ht="24.9" customHeight="1" x14ac:dyDescent="0.2">
      <c r="B100" s="97"/>
      <c r="D100" s="98" t="s">
        <v>414</v>
      </c>
      <c r="E100" s="99"/>
      <c r="F100" s="99"/>
      <c r="G100" s="99"/>
      <c r="H100" s="99"/>
      <c r="I100" s="99"/>
      <c r="J100" s="100">
        <f>J132</f>
        <v>0</v>
      </c>
      <c r="L100" s="97"/>
    </row>
    <row r="101" spans="2:12" s="9" customFormat="1" ht="19.95" customHeight="1" x14ac:dyDescent="0.2">
      <c r="B101" s="101"/>
      <c r="D101" s="102" t="s">
        <v>415</v>
      </c>
      <c r="E101" s="103"/>
      <c r="F101" s="103"/>
      <c r="G101" s="103"/>
      <c r="H101" s="103"/>
      <c r="I101" s="103"/>
      <c r="J101" s="104">
        <f>J133</f>
        <v>0</v>
      </c>
      <c r="L101" s="101"/>
    </row>
    <row r="102" spans="2:12" s="9" customFormat="1" ht="19.95" customHeight="1" x14ac:dyDescent="0.2">
      <c r="B102" s="101"/>
      <c r="D102" s="102" t="s">
        <v>418</v>
      </c>
      <c r="E102" s="103"/>
      <c r="F102" s="103"/>
      <c r="G102" s="103"/>
      <c r="H102" s="103"/>
      <c r="I102" s="103"/>
      <c r="J102" s="104">
        <f>J135</f>
        <v>0</v>
      </c>
      <c r="L102" s="101"/>
    </row>
    <row r="103" spans="2:12" s="1" customFormat="1" ht="21.75" customHeight="1" x14ac:dyDescent="0.2">
      <c r="B103" s="25"/>
      <c r="L103" s="25"/>
    </row>
    <row r="104" spans="2:12" s="1" customFormat="1" ht="6.9" customHeight="1" x14ac:dyDescent="0.2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" customHeight="1" x14ac:dyDescent="0.2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" customHeight="1" x14ac:dyDescent="0.2">
      <c r="B109" s="25"/>
      <c r="C109" s="17" t="s">
        <v>106</v>
      </c>
      <c r="L109" s="25"/>
    </row>
    <row r="110" spans="2:12" s="1" customFormat="1" ht="6.9" customHeight="1" x14ac:dyDescent="0.2">
      <c r="B110" s="25"/>
      <c r="L110" s="25"/>
    </row>
    <row r="111" spans="2:12" s="1" customFormat="1" ht="12" customHeight="1" x14ac:dyDescent="0.2">
      <c r="B111" s="25"/>
      <c r="C111" s="22" t="s">
        <v>13</v>
      </c>
      <c r="L111" s="25"/>
    </row>
    <row r="112" spans="2:12" s="1" customFormat="1" ht="26.25" customHeight="1" x14ac:dyDescent="0.2">
      <c r="B112" s="25"/>
      <c r="E112" s="189" t="str">
        <f>E7</f>
        <v>ROZPOČET Opravy a zateplení bytového domu, zábradlí, dlažby - balkony Legionářská 3878-3879, Chomutov</v>
      </c>
      <c r="F112" s="190"/>
      <c r="G112" s="190"/>
      <c r="H112" s="190"/>
      <c r="L112" s="25"/>
    </row>
    <row r="113" spans="2:65" s="1" customFormat="1" ht="12" customHeight="1" x14ac:dyDescent="0.2">
      <c r="B113" s="25"/>
      <c r="C113" s="22" t="s">
        <v>90</v>
      </c>
      <c r="L113" s="25"/>
    </row>
    <row r="114" spans="2:65" s="1" customFormat="1" ht="16.5" customHeight="1" x14ac:dyDescent="0.2">
      <c r="B114" s="25"/>
      <c r="E114" s="179" t="str">
        <f>E9</f>
        <v>05 - Výměna balkónového zábradlí</v>
      </c>
      <c r="F114" s="188"/>
      <c r="G114" s="188"/>
      <c r="H114" s="188"/>
      <c r="L114" s="25"/>
    </row>
    <row r="115" spans="2:65" s="1" customFormat="1" ht="6.9" customHeight="1" x14ac:dyDescent="0.2">
      <c r="B115" s="25"/>
      <c r="L115" s="25"/>
    </row>
    <row r="116" spans="2:65" s="1" customFormat="1" ht="12" customHeight="1" x14ac:dyDescent="0.2">
      <c r="B116" s="25"/>
      <c r="C116" s="22" t="s">
        <v>16</v>
      </c>
      <c r="F116" s="20" t="str">
        <f>F12</f>
        <v xml:space="preserve"> </v>
      </c>
      <c r="I116" s="22"/>
      <c r="J116" s="45">
        <f>IF(J12="","",J12)</f>
        <v>45894</v>
      </c>
      <c r="L116" s="25"/>
    </row>
    <row r="117" spans="2:65" s="1" customFormat="1" ht="6.9" customHeight="1" x14ac:dyDescent="0.2">
      <c r="B117" s="25"/>
      <c r="L117" s="25"/>
    </row>
    <row r="118" spans="2:65" s="1" customFormat="1" ht="15.15" customHeight="1" x14ac:dyDescent="0.2">
      <c r="B118" s="25"/>
      <c r="C118" s="22" t="s">
        <v>19</v>
      </c>
      <c r="F118" s="20" t="str">
        <f>E15</f>
        <v xml:space="preserve"> </v>
      </c>
      <c r="I118" s="22"/>
      <c r="J118" s="23" t="str">
        <f>E21</f>
        <v xml:space="preserve"> </v>
      </c>
      <c r="L118" s="25"/>
    </row>
    <row r="119" spans="2:65" s="1" customFormat="1" ht="15.15" customHeight="1" x14ac:dyDescent="0.2">
      <c r="B119" s="25"/>
      <c r="C119" s="22" t="s">
        <v>22</v>
      </c>
      <c r="F119" s="20" t="str">
        <f>IF(E18="","",E18)</f>
        <v xml:space="preserve"> </v>
      </c>
      <c r="I119" s="22"/>
      <c r="J119" s="23" t="str">
        <f>E24</f>
        <v xml:space="preserve"> </v>
      </c>
      <c r="L119" s="25"/>
    </row>
    <row r="120" spans="2:65" s="1" customFormat="1" ht="10.35" customHeight="1" x14ac:dyDescent="0.2">
      <c r="B120" s="25"/>
      <c r="L120" s="25"/>
    </row>
    <row r="121" spans="2:65" s="10" customFormat="1" ht="29.25" customHeight="1" x14ac:dyDescent="0.2">
      <c r="B121" s="105"/>
      <c r="C121" s="106" t="s">
        <v>107</v>
      </c>
      <c r="D121" s="107" t="s">
        <v>52</v>
      </c>
      <c r="E121" s="107" t="s">
        <v>48</v>
      </c>
      <c r="F121" s="107" t="s">
        <v>49</v>
      </c>
      <c r="G121" s="107" t="s">
        <v>108</v>
      </c>
      <c r="H121" s="107" t="s">
        <v>109</v>
      </c>
      <c r="I121" s="107"/>
      <c r="J121" s="108" t="s">
        <v>94</v>
      </c>
      <c r="K121" s="109" t="s">
        <v>110</v>
      </c>
      <c r="L121" s="105"/>
      <c r="M121" s="52" t="s">
        <v>1</v>
      </c>
      <c r="N121" s="53" t="s">
        <v>31</v>
      </c>
      <c r="O121" s="53" t="s">
        <v>111</v>
      </c>
      <c r="P121" s="53" t="s">
        <v>112</v>
      </c>
      <c r="Q121" s="53" t="s">
        <v>113</v>
      </c>
      <c r="R121" s="53" t="s">
        <v>114</v>
      </c>
      <c r="S121" s="53" t="s">
        <v>115</v>
      </c>
      <c r="T121" s="54" t="s">
        <v>116</v>
      </c>
    </row>
    <row r="122" spans="2:65" s="1" customFormat="1" ht="22.8" customHeight="1" x14ac:dyDescent="0.3">
      <c r="B122" s="25"/>
      <c r="C122" s="57" t="s">
        <v>117</v>
      </c>
      <c r="J122" s="110">
        <f>BK122</f>
        <v>0</v>
      </c>
      <c r="L122" s="25"/>
      <c r="M122" s="55"/>
      <c r="N122" s="46"/>
      <c r="O122" s="46"/>
      <c r="P122" s="111">
        <f>P123+P130+P132</f>
        <v>64.005427999999995</v>
      </c>
      <c r="Q122" s="46"/>
      <c r="R122" s="111">
        <f>R123+R130+R132</f>
        <v>0.46524599999999994</v>
      </c>
      <c r="S122" s="46"/>
      <c r="T122" s="112">
        <f>T123+T130+T132</f>
        <v>0.39600000000000002</v>
      </c>
      <c r="AT122" s="13" t="s">
        <v>66</v>
      </c>
      <c r="AU122" s="13" t="s">
        <v>96</v>
      </c>
      <c r="BK122" s="113">
        <f>BK123+BK130+BK132</f>
        <v>0</v>
      </c>
    </row>
    <row r="123" spans="2:65" s="11" customFormat="1" ht="25.95" customHeight="1" x14ac:dyDescent="0.25">
      <c r="B123" s="114"/>
      <c r="D123" s="115" t="s">
        <v>66</v>
      </c>
      <c r="E123" s="116" t="s">
        <v>273</v>
      </c>
      <c r="F123" s="116" t="s">
        <v>274</v>
      </c>
      <c r="J123" s="117">
        <f>BK123</f>
        <v>0</v>
      </c>
      <c r="L123" s="114"/>
      <c r="M123" s="118"/>
      <c r="P123" s="119">
        <f>P124</f>
        <v>56.005427999999995</v>
      </c>
      <c r="R123" s="119">
        <f>R124</f>
        <v>0.46524599999999994</v>
      </c>
      <c r="T123" s="120">
        <f>T124</f>
        <v>0.39600000000000002</v>
      </c>
      <c r="AR123" s="115" t="s">
        <v>128</v>
      </c>
      <c r="AT123" s="121" t="s">
        <v>66</v>
      </c>
      <c r="AU123" s="121" t="s">
        <v>67</v>
      </c>
      <c r="AY123" s="115" t="s">
        <v>120</v>
      </c>
      <c r="BK123" s="122">
        <f>BK124</f>
        <v>0</v>
      </c>
    </row>
    <row r="124" spans="2:65" s="11" customFormat="1" ht="22.8" customHeight="1" x14ac:dyDescent="0.25">
      <c r="B124" s="114"/>
      <c r="D124" s="115" t="s">
        <v>66</v>
      </c>
      <c r="E124" s="123" t="s">
        <v>328</v>
      </c>
      <c r="F124" s="123" t="s">
        <v>329</v>
      </c>
      <c r="J124" s="124">
        <f>BK124</f>
        <v>0</v>
      </c>
      <c r="L124" s="114"/>
      <c r="M124" s="118"/>
      <c r="P124" s="119">
        <f>SUM(P125:P129)</f>
        <v>56.005427999999995</v>
      </c>
      <c r="R124" s="119">
        <f>SUM(R125:R129)</f>
        <v>0.46524599999999994</v>
      </c>
      <c r="T124" s="120">
        <f>SUM(T125:T129)</f>
        <v>0.39600000000000002</v>
      </c>
      <c r="AR124" s="115" t="s">
        <v>128</v>
      </c>
      <c r="AT124" s="121" t="s">
        <v>66</v>
      </c>
      <c r="AU124" s="121" t="s">
        <v>75</v>
      </c>
      <c r="AY124" s="115" t="s">
        <v>120</v>
      </c>
      <c r="BK124" s="122">
        <f>SUM(BK125:BK129)</f>
        <v>0</v>
      </c>
    </row>
    <row r="125" spans="2:65" s="1" customFormat="1" ht="24.15" customHeight="1" x14ac:dyDescent="0.2">
      <c r="B125" s="125"/>
      <c r="C125" s="126" t="s">
        <v>75</v>
      </c>
      <c r="D125" s="126" t="s">
        <v>123</v>
      </c>
      <c r="E125" s="127" t="s">
        <v>528</v>
      </c>
      <c r="F125" s="128" t="s">
        <v>529</v>
      </c>
      <c r="G125" s="129" t="s">
        <v>326</v>
      </c>
      <c r="H125" s="130">
        <v>6</v>
      </c>
      <c r="I125" s="131"/>
      <c r="J125" s="131">
        <f>ROUND(I125*H125,2)</f>
        <v>0</v>
      </c>
      <c r="K125" s="132"/>
      <c r="L125" s="25"/>
      <c r="M125" s="133" t="s">
        <v>1</v>
      </c>
      <c r="N125" s="134" t="s">
        <v>33</v>
      </c>
      <c r="O125" s="135">
        <v>5.16</v>
      </c>
      <c r="P125" s="135">
        <f>O125*H125</f>
        <v>30.96</v>
      </c>
      <c r="Q125" s="135">
        <v>0</v>
      </c>
      <c r="R125" s="135">
        <f>Q125*H125</f>
        <v>0</v>
      </c>
      <c r="S125" s="135">
        <v>6.6000000000000003E-2</v>
      </c>
      <c r="T125" s="136">
        <f>S125*H125</f>
        <v>0.39600000000000002</v>
      </c>
      <c r="AR125" s="137" t="s">
        <v>184</v>
      </c>
      <c r="AT125" s="137" t="s">
        <v>123</v>
      </c>
      <c r="AU125" s="137" t="s">
        <v>128</v>
      </c>
      <c r="AY125" s="13" t="s">
        <v>120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3" t="s">
        <v>128</v>
      </c>
      <c r="BK125" s="138">
        <f>ROUND(I125*H125,2)</f>
        <v>0</v>
      </c>
      <c r="BL125" s="13" t="s">
        <v>184</v>
      </c>
      <c r="BM125" s="137" t="s">
        <v>530</v>
      </c>
    </row>
    <row r="126" spans="2:65" s="1" customFormat="1" ht="37.799999999999997" customHeight="1" x14ac:dyDescent="0.2">
      <c r="B126" s="125"/>
      <c r="C126" s="126" t="s">
        <v>128</v>
      </c>
      <c r="D126" s="126" t="s">
        <v>123</v>
      </c>
      <c r="E126" s="127" t="s">
        <v>531</v>
      </c>
      <c r="F126" s="128" t="s">
        <v>532</v>
      </c>
      <c r="G126" s="129" t="s">
        <v>163</v>
      </c>
      <c r="H126" s="130">
        <v>13.8</v>
      </c>
      <c r="I126" s="131"/>
      <c r="J126" s="131">
        <f>ROUND(I126*H126,2)</f>
        <v>0</v>
      </c>
      <c r="K126" s="132"/>
      <c r="L126" s="25"/>
      <c r="M126" s="133" t="s">
        <v>1</v>
      </c>
      <c r="N126" s="134" t="s">
        <v>33</v>
      </c>
      <c r="O126" s="135">
        <v>1.3759999999999999</v>
      </c>
      <c r="P126" s="135">
        <f>O126*H126</f>
        <v>18.988799999999998</v>
      </c>
      <c r="Q126" s="135">
        <v>6.7000000000000002E-4</v>
      </c>
      <c r="R126" s="135">
        <f>Q126*H126</f>
        <v>9.2460000000000007E-3</v>
      </c>
      <c r="S126" s="135">
        <v>0</v>
      </c>
      <c r="T126" s="136">
        <f>S126*H126</f>
        <v>0</v>
      </c>
      <c r="AR126" s="137" t="s">
        <v>184</v>
      </c>
      <c r="AT126" s="137" t="s">
        <v>123</v>
      </c>
      <c r="AU126" s="137" t="s">
        <v>128</v>
      </c>
      <c r="AY126" s="13" t="s">
        <v>120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3" t="s">
        <v>128</v>
      </c>
      <c r="BK126" s="138">
        <f>ROUND(I126*H126,2)</f>
        <v>0</v>
      </c>
      <c r="BL126" s="13" t="s">
        <v>184</v>
      </c>
      <c r="BM126" s="137" t="s">
        <v>533</v>
      </c>
    </row>
    <row r="127" spans="2:65" s="1" customFormat="1" ht="24.15" customHeight="1" x14ac:dyDescent="0.2">
      <c r="B127" s="125"/>
      <c r="C127" s="139" t="s">
        <v>133</v>
      </c>
      <c r="D127" s="139" t="s">
        <v>144</v>
      </c>
      <c r="E127" s="140" t="s">
        <v>534</v>
      </c>
      <c r="F127" s="141" t="s">
        <v>535</v>
      </c>
      <c r="G127" s="142" t="s">
        <v>326</v>
      </c>
      <c r="H127" s="143">
        <v>6</v>
      </c>
      <c r="I127" s="144"/>
      <c r="J127" s="144">
        <f>ROUND(I127*H127,2)</f>
        <v>0</v>
      </c>
      <c r="K127" s="145"/>
      <c r="L127" s="146"/>
      <c r="M127" s="147" t="s">
        <v>1</v>
      </c>
      <c r="N127" s="148" t="s">
        <v>33</v>
      </c>
      <c r="O127" s="135">
        <v>0</v>
      </c>
      <c r="P127" s="135">
        <f>O127*H127</f>
        <v>0</v>
      </c>
      <c r="Q127" s="135">
        <v>7.5999999999999998E-2</v>
      </c>
      <c r="R127" s="135">
        <f>Q127*H127</f>
        <v>0.45599999999999996</v>
      </c>
      <c r="S127" s="135">
        <v>0</v>
      </c>
      <c r="T127" s="136">
        <f>S127*H127</f>
        <v>0</v>
      </c>
      <c r="AR127" s="137" t="s">
        <v>251</v>
      </c>
      <c r="AT127" s="137" t="s">
        <v>144</v>
      </c>
      <c r="AU127" s="137" t="s">
        <v>128</v>
      </c>
      <c r="AY127" s="13" t="s">
        <v>120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3" t="s">
        <v>128</v>
      </c>
      <c r="BK127" s="138">
        <f>ROUND(I127*H127,2)</f>
        <v>0</v>
      </c>
      <c r="BL127" s="13" t="s">
        <v>184</v>
      </c>
      <c r="BM127" s="137" t="s">
        <v>536</v>
      </c>
    </row>
    <row r="128" spans="2:65" s="1" customFormat="1" ht="24.15" customHeight="1" x14ac:dyDescent="0.2">
      <c r="B128" s="125"/>
      <c r="C128" s="126" t="s">
        <v>127</v>
      </c>
      <c r="D128" s="126" t="s">
        <v>123</v>
      </c>
      <c r="E128" s="127" t="s">
        <v>537</v>
      </c>
      <c r="F128" s="128" t="s">
        <v>538</v>
      </c>
      <c r="G128" s="129" t="s">
        <v>249</v>
      </c>
      <c r="H128" s="130">
        <v>1.284</v>
      </c>
      <c r="I128" s="131"/>
      <c r="J128" s="131">
        <f>ROUND(I128*H128,2)</f>
        <v>0</v>
      </c>
      <c r="K128" s="132"/>
      <c r="L128" s="25"/>
      <c r="M128" s="133" t="s">
        <v>1</v>
      </c>
      <c r="N128" s="134" t="s">
        <v>33</v>
      </c>
      <c r="O128" s="135">
        <v>3.327</v>
      </c>
      <c r="P128" s="135">
        <f>O128*H128</f>
        <v>4.2718680000000004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184</v>
      </c>
      <c r="AT128" s="137" t="s">
        <v>123</v>
      </c>
      <c r="AU128" s="137" t="s">
        <v>128</v>
      </c>
      <c r="AY128" s="13" t="s">
        <v>120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3" t="s">
        <v>128</v>
      </c>
      <c r="BK128" s="138">
        <f>ROUND(I128*H128,2)</f>
        <v>0</v>
      </c>
      <c r="BL128" s="13" t="s">
        <v>184</v>
      </c>
      <c r="BM128" s="137" t="s">
        <v>539</v>
      </c>
    </row>
    <row r="129" spans="2:65" s="1" customFormat="1" ht="24.15" customHeight="1" x14ac:dyDescent="0.2">
      <c r="B129" s="125"/>
      <c r="C129" s="126" t="s">
        <v>140</v>
      </c>
      <c r="D129" s="126" t="s">
        <v>123</v>
      </c>
      <c r="E129" s="127" t="s">
        <v>540</v>
      </c>
      <c r="F129" s="128" t="s">
        <v>541</v>
      </c>
      <c r="G129" s="129" t="s">
        <v>249</v>
      </c>
      <c r="H129" s="130">
        <v>1.284</v>
      </c>
      <c r="I129" s="131"/>
      <c r="J129" s="131">
        <f>ROUND(I129*H129,2)</f>
        <v>0</v>
      </c>
      <c r="K129" s="132"/>
      <c r="L129" s="25"/>
      <c r="M129" s="133" t="s">
        <v>1</v>
      </c>
      <c r="N129" s="134" t="s">
        <v>33</v>
      </c>
      <c r="O129" s="135">
        <v>1.39</v>
      </c>
      <c r="P129" s="135">
        <f>O129*H129</f>
        <v>1.7847599999999999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184</v>
      </c>
      <c r="AT129" s="137" t="s">
        <v>123</v>
      </c>
      <c r="AU129" s="137" t="s">
        <v>128</v>
      </c>
      <c r="AY129" s="13" t="s">
        <v>120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3" t="s">
        <v>128</v>
      </c>
      <c r="BK129" s="138">
        <f>ROUND(I129*H129,2)</f>
        <v>0</v>
      </c>
      <c r="BL129" s="13" t="s">
        <v>184</v>
      </c>
      <c r="BM129" s="137" t="s">
        <v>542</v>
      </c>
    </row>
    <row r="130" spans="2:65" s="11" customFormat="1" ht="25.95" customHeight="1" x14ac:dyDescent="0.25">
      <c r="B130" s="114"/>
      <c r="D130" s="115" t="s">
        <v>66</v>
      </c>
      <c r="E130" s="116" t="s">
        <v>403</v>
      </c>
      <c r="F130" s="116" t="s">
        <v>404</v>
      </c>
      <c r="J130" s="117">
        <f>BK130</f>
        <v>0</v>
      </c>
      <c r="L130" s="114"/>
      <c r="M130" s="118"/>
      <c r="P130" s="119">
        <f>P131</f>
        <v>8</v>
      </c>
      <c r="R130" s="119">
        <f>R131</f>
        <v>0</v>
      </c>
      <c r="T130" s="120">
        <f>T131</f>
        <v>0</v>
      </c>
      <c r="AR130" s="115" t="s">
        <v>127</v>
      </c>
      <c r="AT130" s="121" t="s">
        <v>66</v>
      </c>
      <c r="AU130" s="121" t="s">
        <v>67</v>
      </c>
      <c r="AY130" s="115" t="s">
        <v>120</v>
      </c>
      <c r="BK130" s="122">
        <f>BK131</f>
        <v>0</v>
      </c>
    </row>
    <row r="131" spans="2:65" s="1" customFormat="1" ht="16.5" customHeight="1" x14ac:dyDescent="0.2">
      <c r="B131" s="125"/>
      <c r="C131" s="126" t="s">
        <v>121</v>
      </c>
      <c r="D131" s="126" t="s">
        <v>123</v>
      </c>
      <c r="E131" s="127" t="s">
        <v>543</v>
      </c>
      <c r="F131" s="128" t="s">
        <v>544</v>
      </c>
      <c r="G131" s="129" t="s">
        <v>407</v>
      </c>
      <c r="H131" s="130">
        <v>8</v>
      </c>
      <c r="I131" s="131"/>
      <c r="J131" s="131">
        <f>ROUND(I131*H131,2)</f>
        <v>0</v>
      </c>
      <c r="K131" s="132"/>
      <c r="L131" s="25"/>
      <c r="M131" s="133" t="s">
        <v>1</v>
      </c>
      <c r="N131" s="134" t="s">
        <v>33</v>
      </c>
      <c r="O131" s="135">
        <v>1</v>
      </c>
      <c r="P131" s="135">
        <f>O131*H131</f>
        <v>8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408</v>
      </c>
      <c r="AT131" s="137" t="s">
        <v>123</v>
      </c>
      <c r="AU131" s="137" t="s">
        <v>75</v>
      </c>
      <c r="AY131" s="13" t="s">
        <v>120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3" t="s">
        <v>128</v>
      </c>
      <c r="BK131" s="138">
        <f>ROUND(I131*H131,2)</f>
        <v>0</v>
      </c>
      <c r="BL131" s="13" t="s">
        <v>408</v>
      </c>
      <c r="BM131" s="137" t="s">
        <v>545</v>
      </c>
    </row>
    <row r="132" spans="2:65" s="11" customFormat="1" ht="25.95" customHeight="1" x14ac:dyDescent="0.25">
      <c r="B132" s="114"/>
      <c r="D132" s="115" t="s">
        <v>66</v>
      </c>
      <c r="E132" s="116" t="s">
        <v>81</v>
      </c>
      <c r="F132" s="116" t="s">
        <v>420</v>
      </c>
      <c r="J132" s="117">
        <f>BK132</f>
        <v>0</v>
      </c>
      <c r="L132" s="114"/>
      <c r="M132" s="118"/>
      <c r="P132" s="119">
        <f>P133+P135</f>
        <v>0</v>
      </c>
      <c r="R132" s="119">
        <f>R133+R135</f>
        <v>0</v>
      </c>
      <c r="T132" s="120">
        <f>T133+T135</f>
        <v>0</v>
      </c>
      <c r="AR132" s="115" t="s">
        <v>140</v>
      </c>
      <c r="AT132" s="121" t="s">
        <v>66</v>
      </c>
      <c r="AU132" s="121" t="s">
        <v>67</v>
      </c>
      <c r="AY132" s="115" t="s">
        <v>120</v>
      </c>
      <c r="BK132" s="122">
        <f>BK133+BK135</f>
        <v>0</v>
      </c>
    </row>
    <row r="133" spans="2:65" s="11" customFormat="1" ht="22.8" customHeight="1" x14ac:dyDescent="0.25">
      <c r="B133" s="114"/>
      <c r="D133" s="115" t="s">
        <v>66</v>
      </c>
      <c r="E133" s="123" t="s">
        <v>421</v>
      </c>
      <c r="F133" s="123" t="s">
        <v>422</v>
      </c>
      <c r="J133" s="124">
        <f>BK133</f>
        <v>0</v>
      </c>
      <c r="L133" s="114"/>
      <c r="M133" s="118"/>
      <c r="P133" s="119">
        <f>P134</f>
        <v>0</v>
      </c>
      <c r="R133" s="119">
        <f>R134</f>
        <v>0</v>
      </c>
      <c r="T133" s="120">
        <f>T134</f>
        <v>0</v>
      </c>
      <c r="AR133" s="115" t="s">
        <v>140</v>
      </c>
      <c r="AT133" s="121" t="s">
        <v>66</v>
      </c>
      <c r="AU133" s="121" t="s">
        <v>75</v>
      </c>
      <c r="AY133" s="115" t="s">
        <v>120</v>
      </c>
      <c r="BK133" s="122">
        <f>BK134</f>
        <v>0</v>
      </c>
    </row>
    <row r="134" spans="2:65" s="1" customFormat="1" ht="24.15" customHeight="1" x14ac:dyDescent="0.2">
      <c r="B134" s="125"/>
      <c r="C134" s="126" t="s">
        <v>149</v>
      </c>
      <c r="D134" s="126" t="s">
        <v>123</v>
      </c>
      <c r="E134" s="127" t="s">
        <v>546</v>
      </c>
      <c r="F134" s="128" t="s">
        <v>547</v>
      </c>
      <c r="G134" s="129" t="s">
        <v>229</v>
      </c>
      <c r="H134" s="130">
        <v>1</v>
      </c>
      <c r="I134" s="131"/>
      <c r="J134" s="131">
        <f>ROUND(I134*H134,2)</f>
        <v>0</v>
      </c>
      <c r="K134" s="132"/>
      <c r="L134" s="25"/>
      <c r="M134" s="133" t="s">
        <v>1</v>
      </c>
      <c r="N134" s="134" t="s">
        <v>33</v>
      </c>
      <c r="O134" s="135">
        <v>0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425</v>
      </c>
      <c r="AT134" s="137" t="s">
        <v>123</v>
      </c>
      <c r="AU134" s="137" t="s">
        <v>128</v>
      </c>
      <c r="AY134" s="13" t="s">
        <v>120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3" t="s">
        <v>128</v>
      </c>
      <c r="BK134" s="138">
        <f>ROUND(I134*H134,2)</f>
        <v>0</v>
      </c>
      <c r="BL134" s="13" t="s">
        <v>425</v>
      </c>
      <c r="BM134" s="137" t="s">
        <v>548</v>
      </c>
    </row>
    <row r="135" spans="2:65" s="11" customFormat="1" ht="22.8" customHeight="1" x14ac:dyDescent="0.25">
      <c r="B135" s="114"/>
      <c r="D135" s="115" t="s">
        <v>66</v>
      </c>
      <c r="E135" s="123" t="s">
        <v>445</v>
      </c>
      <c r="F135" s="123" t="s">
        <v>446</v>
      </c>
      <c r="J135" s="124">
        <f>BK135</f>
        <v>0</v>
      </c>
      <c r="L135" s="114"/>
      <c r="M135" s="118"/>
      <c r="P135" s="119">
        <f>P136</f>
        <v>0</v>
      </c>
      <c r="R135" s="119">
        <f>R136</f>
        <v>0</v>
      </c>
      <c r="T135" s="120">
        <f>T136</f>
        <v>0</v>
      </c>
      <c r="AR135" s="115" t="s">
        <v>140</v>
      </c>
      <c r="AT135" s="121" t="s">
        <v>66</v>
      </c>
      <c r="AU135" s="121" t="s">
        <v>75</v>
      </c>
      <c r="AY135" s="115" t="s">
        <v>120</v>
      </c>
      <c r="BK135" s="122">
        <f>BK136</f>
        <v>0</v>
      </c>
    </row>
    <row r="136" spans="2:65" s="1" customFormat="1" ht="16.5" customHeight="1" x14ac:dyDescent="0.2">
      <c r="B136" s="125"/>
      <c r="C136" s="126" t="s">
        <v>147</v>
      </c>
      <c r="D136" s="126" t="s">
        <v>123</v>
      </c>
      <c r="E136" s="127" t="s">
        <v>447</v>
      </c>
      <c r="F136" s="128" t="s">
        <v>549</v>
      </c>
      <c r="G136" s="129" t="s">
        <v>229</v>
      </c>
      <c r="H136" s="130">
        <v>1</v>
      </c>
      <c r="I136" s="131"/>
      <c r="J136" s="131">
        <f>ROUND(I136*H136,2)</f>
        <v>0</v>
      </c>
      <c r="K136" s="132"/>
      <c r="L136" s="25"/>
      <c r="M136" s="149" t="s">
        <v>1</v>
      </c>
      <c r="N136" s="150" t="s">
        <v>33</v>
      </c>
      <c r="O136" s="151">
        <v>0</v>
      </c>
      <c r="P136" s="151">
        <f>O136*H136</f>
        <v>0</v>
      </c>
      <c r="Q136" s="151">
        <v>0</v>
      </c>
      <c r="R136" s="151">
        <f>Q136*H136</f>
        <v>0</v>
      </c>
      <c r="S136" s="151">
        <v>0</v>
      </c>
      <c r="T136" s="152">
        <f>S136*H136</f>
        <v>0</v>
      </c>
      <c r="AR136" s="137" t="s">
        <v>425</v>
      </c>
      <c r="AT136" s="137" t="s">
        <v>123</v>
      </c>
      <c r="AU136" s="137" t="s">
        <v>128</v>
      </c>
      <c r="AY136" s="13" t="s">
        <v>120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128</v>
      </c>
      <c r="BK136" s="138">
        <f>ROUND(I136*H136,2)</f>
        <v>0</v>
      </c>
      <c r="BL136" s="13" t="s">
        <v>425</v>
      </c>
      <c r="BM136" s="137" t="s">
        <v>550</v>
      </c>
    </row>
    <row r="137" spans="2:65" s="1" customFormat="1" ht="6.9" customHeight="1" x14ac:dyDescent="0.2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25"/>
    </row>
  </sheetData>
  <autoFilter ref="C121:K136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KZS</vt:lpstr>
      <vt:lpstr>02 - Lešení</vt:lpstr>
      <vt:lpstr>03 - VRN</vt:lpstr>
      <vt:lpstr>04 - Oprava dlažby na bal...</vt:lpstr>
      <vt:lpstr>05 - Výměna balkónového z...</vt:lpstr>
      <vt:lpstr>'01 - KZS'!Názvy_tisku</vt:lpstr>
      <vt:lpstr>'02 - Lešení'!Názvy_tisku</vt:lpstr>
      <vt:lpstr>'03 - VRN'!Názvy_tisku</vt:lpstr>
      <vt:lpstr>'04 - Oprava dlažby na bal...'!Názvy_tisku</vt:lpstr>
      <vt:lpstr>'05 - Výměna balkónového z...'!Názvy_tisku</vt:lpstr>
      <vt:lpstr>'Rekapitulace stavby'!Názvy_tisku</vt:lpstr>
      <vt:lpstr>'01 - KZS'!Oblast_tisku</vt:lpstr>
      <vt:lpstr>'02 - Lešení'!Oblast_tisku</vt:lpstr>
      <vt:lpstr>'03 - VRN'!Oblast_tisku</vt:lpstr>
      <vt:lpstr>'04 - Oprava dlažby na bal...'!Oblast_tisku</vt:lpstr>
      <vt:lpstr>'05 - Výměna balkónového z...'!Oblast_tisku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Štefanov</dc:creator>
  <cp:lastModifiedBy>Jitka Štefanová</cp:lastModifiedBy>
  <cp:lastPrinted>2025-09-02T05:13:20Z</cp:lastPrinted>
  <dcterms:created xsi:type="dcterms:W3CDTF">2025-08-28T06:27:31Z</dcterms:created>
  <dcterms:modified xsi:type="dcterms:W3CDTF">2025-09-02T05:27:05Z</dcterms:modified>
</cp:coreProperties>
</file>