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veřejné zakázky\2025\demolice přístavby\"/>
    </mc:Choice>
  </mc:AlternateContent>
  <bookViews>
    <workbookView xWindow="0" yWindow="0" windowWidth="25200" windowHeight="11655" activeTab="1"/>
  </bookViews>
  <sheets>
    <sheet name="Rekapitulace stavby" sheetId="1" r:id="rId1"/>
    <sheet name="SO1 - Demolice objektu " sheetId="2" r:id="rId2"/>
    <sheet name="SO2 - Oprava povrchů okol..." sheetId="3" r:id="rId3"/>
  </sheets>
  <definedNames>
    <definedName name="_xlnm._FilterDatabase" localSheetId="1" hidden="1">'SO1 - Demolice objektu '!$C$127:$K$215</definedName>
    <definedName name="_xlnm._FilterDatabase" localSheetId="2" hidden="1">'SO2 - Oprava povrchů okol...'!$C$123:$K$156</definedName>
    <definedName name="_xlnm.Print_Titles" localSheetId="0">'Rekapitulace stavby'!$92:$92</definedName>
    <definedName name="_xlnm.Print_Titles" localSheetId="1">'SO1 - Demolice objektu '!$127:$127</definedName>
    <definedName name="_xlnm.Print_Titles" localSheetId="2">'SO2 - Oprava povrchů okol...'!$123:$123</definedName>
    <definedName name="_xlnm.Print_Area" localSheetId="0">'Rekapitulace stavby'!$D$4:$AO$76,'Rekapitulace stavby'!$C$82:$AQ$97</definedName>
    <definedName name="_xlnm.Print_Area" localSheetId="1">'SO1 - Demolice objektu '!$C$4:$J$76,'SO1 - Demolice objektu '!$C$115:$J$215</definedName>
    <definedName name="_xlnm.Print_Area" localSheetId="2">'SO2 - Oprava povrchů okol...'!$C$4:$J$76,'SO2 - Oprava povrchů okol...'!$C$111:$J$156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T151" i="3" s="1"/>
  <c r="R152" i="3"/>
  <c r="R151" i="3"/>
  <c r="P152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T130" i="3" s="1"/>
  <c r="R131" i="3"/>
  <c r="R130" i="3"/>
  <c r="P131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121" i="3"/>
  <c r="F120" i="3"/>
  <c r="F118" i="3"/>
  <c r="E116" i="3"/>
  <c r="J92" i="3"/>
  <c r="F91" i="3"/>
  <c r="F89" i="3"/>
  <c r="E87" i="3"/>
  <c r="J21" i="3"/>
  <c r="E21" i="3"/>
  <c r="J120" i="3" s="1"/>
  <c r="J20" i="3"/>
  <c r="J18" i="3"/>
  <c r="E18" i="3"/>
  <c r="F92" i="3"/>
  <c r="J17" i="3"/>
  <c r="J12" i="3"/>
  <c r="J118" i="3"/>
  <c r="E7" i="3"/>
  <c r="E85" i="3" s="1"/>
  <c r="J37" i="2"/>
  <c r="J36" i="2"/>
  <c r="AY95" i="1" s="1"/>
  <c r="J35" i="2"/>
  <c r="AX95" i="1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T211" i="2"/>
  <c r="R212" i="2"/>
  <c r="R211" i="2" s="1"/>
  <c r="P212" i="2"/>
  <c r="P211" i="2"/>
  <c r="BI210" i="2"/>
  <c r="BH210" i="2"/>
  <c r="BG210" i="2"/>
  <c r="BF210" i="2"/>
  <c r="T210" i="2"/>
  <c r="T209" i="2"/>
  <c r="R210" i="2"/>
  <c r="R209" i="2"/>
  <c r="P210" i="2"/>
  <c r="P209" i="2" s="1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J125" i="2"/>
  <c r="F124" i="2"/>
  <c r="F122" i="2"/>
  <c r="E120" i="2"/>
  <c r="J92" i="2"/>
  <c r="F91" i="2"/>
  <c r="F89" i="2"/>
  <c r="E87" i="2"/>
  <c r="J21" i="2"/>
  <c r="E21" i="2"/>
  <c r="J124" i="2"/>
  <c r="J20" i="2"/>
  <c r="J18" i="2"/>
  <c r="E18" i="2"/>
  <c r="F92" i="2"/>
  <c r="J17" i="2"/>
  <c r="J12" i="2"/>
  <c r="J122" i="2"/>
  <c r="E7" i="2"/>
  <c r="E118" i="2"/>
  <c r="L90" i="1"/>
  <c r="AM90" i="1"/>
  <c r="AM89" i="1"/>
  <c r="L89" i="1"/>
  <c r="AM87" i="1"/>
  <c r="L87" i="1"/>
  <c r="L85" i="1"/>
  <c r="L84" i="1"/>
  <c r="BK203" i="2"/>
  <c r="J182" i="2"/>
  <c r="J170" i="2"/>
  <c r="AS94" i="1"/>
  <c r="J138" i="2"/>
  <c r="J214" i="2"/>
  <c r="BK201" i="2"/>
  <c r="J184" i="2"/>
  <c r="BK144" i="2"/>
  <c r="J177" i="2"/>
  <c r="J134" i="2"/>
  <c r="BK189" i="2"/>
  <c r="J166" i="2"/>
  <c r="BK140" i="2"/>
  <c r="J158" i="2"/>
  <c r="BK137" i="2"/>
  <c r="J154" i="2"/>
  <c r="BK127" i="3"/>
  <c r="BK128" i="3"/>
  <c r="BK141" i="3"/>
  <c r="BK150" i="3"/>
  <c r="BK138" i="3"/>
  <c r="BK142" i="3"/>
  <c r="J210" i="2"/>
  <c r="J181" i="2"/>
  <c r="BK166" i="2"/>
  <c r="BK138" i="2"/>
  <c r="BK192" i="2"/>
  <c r="J174" i="2"/>
  <c r="BK136" i="2"/>
  <c r="J207" i="2"/>
  <c r="BK194" i="2"/>
  <c r="BK170" i="2"/>
  <c r="J153" i="2"/>
  <c r="BK161" i="2"/>
  <c r="J133" i="2"/>
  <c r="J202" i="2"/>
  <c r="BK179" i="2"/>
  <c r="J146" i="2"/>
  <c r="BK184" i="2"/>
  <c r="BK151" i="2"/>
  <c r="J159" i="2"/>
  <c r="J137" i="2"/>
  <c r="J156" i="3"/>
  <c r="J129" i="3"/>
  <c r="BK143" i="3"/>
  <c r="J142" i="3"/>
  <c r="J149" i="3"/>
  <c r="J148" i="3"/>
  <c r="J147" i="3"/>
  <c r="BK137" i="3"/>
  <c r="BK149" i="3"/>
  <c r="BK144" i="3"/>
  <c r="BK133" i="3"/>
  <c r="BK198" i="2"/>
  <c r="BK177" i="2"/>
  <c r="J155" i="2"/>
  <c r="J135" i="2"/>
  <c r="J195" i="2"/>
  <c r="J167" i="2"/>
  <c r="BK135" i="2"/>
  <c r="J203" i="2"/>
  <c r="BK191" i="2"/>
  <c r="J163" i="2"/>
  <c r="BK143" i="2"/>
  <c r="BK152" i="2"/>
  <c r="BK207" i="2"/>
  <c r="BK164" i="2"/>
  <c r="J192" i="2"/>
  <c r="J156" i="2"/>
  <c r="BK133" i="2"/>
  <c r="J157" i="2"/>
  <c r="J141" i="3"/>
  <c r="BK147" i="3"/>
  <c r="J133" i="3"/>
  <c r="J127" i="3"/>
  <c r="BK135" i="3"/>
  <c r="J136" i="3"/>
  <c r="BK206" i="2"/>
  <c r="BK187" i="2"/>
  <c r="J171" i="2"/>
  <c r="J142" i="2"/>
  <c r="J206" i="2"/>
  <c r="J180" i="2"/>
  <c r="J149" i="2"/>
  <c r="BK134" i="2"/>
  <c r="J196" i="2"/>
  <c r="BK178" i="2"/>
  <c r="BK159" i="2"/>
  <c r="BK142" i="2"/>
  <c r="J143" i="2"/>
  <c r="BK214" i="2"/>
  <c r="BK182" i="2"/>
  <c r="BK148" i="2"/>
  <c r="J194" i="2"/>
  <c r="J168" i="2"/>
  <c r="J145" i="2"/>
  <c r="BK169" i="2"/>
  <c r="J146" i="3"/>
  <c r="BK136" i="3"/>
  <c r="J139" i="3"/>
  <c r="BK131" i="3"/>
  <c r="J143" i="3"/>
  <c r="J131" i="3"/>
  <c r="BK134" i="3"/>
  <c r="BK196" i="2"/>
  <c r="BK176" i="2"/>
  <c r="BK158" i="2"/>
  <c r="BK131" i="2"/>
  <c r="J191" i="2"/>
  <c r="BK150" i="2"/>
  <c r="J131" i="2"/>
  <c r="J193" i="2"/>
  <c r="BK167" i="2"/>
  <c r="BK132" i="2"/>
  <c r="J147" i="2"/>
  <c r="BK190" i="2"/>
  <c r="BK171" i="2"/>
  <c r="J144" i="2"/>
  <c r="BK180" i="2"/>
  <c r="BK153" i="2"/>
  <c r="BK165" i="2"/>
  <c r="J148" i="2"/>
  <c r="J137" i="3"/>
  <c r="J140" i="3"/>
  <c r="BK155" i="3"/>
  <c r="BK140" i="3"/>
  <c r="BK139" i="3"/>
  <c r="J212" i="2"/>
  <c r="J190" i="2"/>
  <c r="J161" i="2"/>
  <c r="J136" i="2"/>
  <c r="BK199" i="2"/>
  <c r="J183" i="2"/>
  <c r="J164" i="2"/>
  <c r="J132" i="2"/>
  <c r="BK200" i="2"/>
  <c r="J189" i="2"/>
  <c r="J169" i="2"/>
  <c r="J151" i="2"/>
  <c r="BK155" i="2"/>
  <c r="J215" i="2"/>
  <c r="J187" i="2"/>
  <c r="BK147" i="2"/>
  <c r="BK188" i="2"/>
  <c r="J165" i="2"/>
  <c r="BK210" i="2"/>
  <c r="BK149" i="2"/>
  <c r="BK129" i="3"/>
  <c r="J144" i="3"/>
  <c r="BK156" i="3"/>
  <c r="BK152" i="3"/>
  <c r="J152" i="3"/>
  <c r="J150" i="3"/>
  <c r="J200" i="2"/>
  <c r="BK183" i="2"/>
  <c r="BK174" i="2"/>
  <c r="BK146" i="2"/>
  <c r="J201" i="2"/>
  <c r="J185" i="2"/>
  <c r="J160" i="2"/>
  <c r="BK215" i="2"/>
  <c r="J199" i="2"/>
  <c r="BK181" i="2"/>
  <c r="BK160" i="2"/>
  <c r="BK156" i="2"/>
  <c r="J139" i="2"/>
  <c r="J198" i="2"/>
  <c r="J176" i="2"/>
  <c r="BK185" i="2"/>
  <c r="BK154" i="2"/>
  <c r="J140" i="2"/>
  <c r="J134" i="3"/>
  <c r="J138" i="3"/>
  <c r="BK193" i="2"/>
  <c r="J175" i="2"/>
  <c r="J150" i="2"/>
  <c r="BK202" i="2"/>
  <c r="J178" i="2"/>
  <c r="BK139" i="2"/>
  <c r="BK208" i="2"/>
  <c r="BK195" i="2"/>
  <c r="BK175" i="2"/>
  <c r="BK157" i="2"/>
  <c r="BK168" i="2"/>
  <c r="BK141" i="2"/>
  <c r="BK212" i="2"/>
  <c r="J188" i="2"/>
  <c r="J152" i="2"/>
  <c r="J208" i="2"/>
  <c r="J179" i="2"/>
  <c r="J141" i="2"/>
  <c r="BK163" i="2"/>
  <c r="BK145" i="2"/>
  <c r="BK148" i="3"/>
  <c r="J155" i="3"/>
  <c r="J135" i="3"/>
  <c r="BK146" i="3"/>
  <c r="J128" i="3"/>
  <c r="P162" i="2" l="1"/>
  <c r="P186" i="2"/>
  <c r="T205" i="2"/>
  <c r="BK162" i="2"/>
  <c r="J162" i="2"/>
  <c r="J99" i="2"/>
  <c r="BK186" i="2"/>
  <c r="J186" i="2"/>
  <c r="J102" i="2" s="1"/>
  <c r="P205" i="2"/>
  <c r="R130" i="2"/>
  <c r="P173" i="2"/>
  <c r="BK197" i="2"/>
  <c r="J197" i="2"/>
  <c r="J103" i="2" s="1"/>
  <c r="T213" i="2"/>
  <c r="R132" i="3"/>
  <c r="T130" i="2"/>
  <c r="T129" i="2" s="1"/>
  <c r="T173" i="2"/>
  <c r="P197" i="2"/>
  <c r="BK213" i="2"/>
  <c r="J213" i="2"/>
  <c r="J108" i="2"/>
  <c r="T126" i="3"/>
  <c r="P145" i="3"/>
  <c r="P130" i="2"/>
  <c r="P129" i="2"/>
  <c r="T162" i="2"/>
  <c r="R186" i="2"/>
  <c r="BK205" i="2"/>
  <c r="J205" i="2" s="1"/>
  <c r="J105" i="2" s="1"/>
  <c r="R213" i="2"/>
  <c r="BK126" i="3"/>
  <c r="P132" i="3"/>
  <c r="R145" i="3"/>
  <c r="BK154" i="3"/>
  <c r="BK153" i="3" s="1"/>
  <c r="J153" i="3" s="1"/>
  <c r="J103" i="3" s="1"/>
  <c r="R173" i="2"/>
  <c r="T197" i="2"/>
  <c r="R126" i="3"/>
  <c r="R125" i="3" s="1"/>
  <c r="BK145" i="3"/>
  <c r="J145" i="3"/>
  <c r="J101" i="3"/>
  <c r="P154" i="3"/>
  <c r="P153" i="3"/>
  <c r="R162" i="2"/>
  <c r="T186" i="2"/>
  <c r="R205" i="2"/>
  <c r="R204" i="2"/>
  <c r="P213" i="2"/>
  <c r="P126" i="3"/>
  <c r="P125" i="3" s="1"/>
  <c r="P124" i="3" s="1"/>
  <c r="AU96" i="1" s="1"/>
  <c r="T132" i="3"/>
  <c r="R154" i="3"/>
  <c r="R153" i="3"/>
  <c r="BK130" i="2"/>
  <c r="J130" i="2"/>
  <c r="J98" i="2"/>
  <c r="BK173" i="2"/>
  <c r="J173" i="2" s="1"/>
  <c r="J101" i="2" s="1"/>
  <c r="R197" i="2"/>
  <c r="BK132" i="3"/>
  <c r="J132" i="3"/>
  <c r="J100" i="3"/>
  <c r="T145" i="3"/>
  <c r="T154" i="3"/>
  <c r="T153" i="3" s="1"/>
  <c r="BK209" i="2"/>
  <c r="J209" i="2"/>
  <c r="J106" i="2"/>
  <c r="BK211" i="2"/>
  <c r="J211" i="2"/>
  <c r="J107" i="2" s="1"/>
  <c r="BK130" i="3"/>
  <c r="J130" i="3"/>
  <c r="J99" i="3"/>
  <c r="BK151" i="3"/>
  <c r="J151" i="3"/>
  <c r="J102" i="3" s="1"/>
  <c r="BE146" i="3"/>
  <c r="BE152" i="3"/>
  <c r="E114" i="3"/>
  <c r="F121" i="3"/>
  <c r="BE144" i="3"/>
  <c r="J91" i="3"/>
  <c r="BE127" i="3"/>
  <c r="BE128" i="3"/>
  <c r="BE129" i="3"/>
  <c r="BE131" i="3"/>
  <c r="BE142" i="3"/>
  <c r="BE143" i="3"/>
  <c r="BE156" i="3"/>
  <c r="J89" i="3"/>
  <c r="BE138" i="3"/>
  <c r="BE147" i="3"/>
  <c r="BK204" i="2"/>
  <c r="J204" i="2"/>
  <c r="J104" i="2" s="1"/>
  <c r="BE139" i="3"/>
  <c r="BE155" i="3"/>
  <c r="BE134" i="3"/>
  <c r="BE135" i="3"/>
  <c r="BE136" i="3"/>
  <c r="BE137" i="3"/>
  <c r="BE141" i="3"/>
  <c r="BE149" i="3"/>
  <c r="BE133" i="3"/>
  <c r="BE140" i="3"/>
  <c r="BE150" i="3"/>
  <c r="BE148" i="3"/>
  <c r="J91" i="2"/>
  <c r="BE133" i="2"/>
  <c r="BE134" i="2"/>
  <c r="BE152" i="2"/>
  <c r="BE164" i="2"/>
  <c r="BE168" i="2"/>
  <c r="BE176" i="2"/>
  <c r="BE177" i="2"/>
  <c r="BE207" i="2"/>
  <c r="BE146" i="2"/>
  <c r="BE147" i="2"/>
  <c r="BE174" i="2"/>
  <c r="BE175" i="2"/>
  <c r="BE178" i="2"/>
  <c r="BE181" i="2"/>
  <c r="BE187" i="2"/>
  <c r="BE189" i="2"/>
  <c r="BE191" i="2"/>
  <c r="BE193" i="2"/>
  <c r="BE195" i="2"/>
  <c r="BE198" i="2"/>
  <c r="BE210" i="2"/>
  <c r="BE212" i="2"/>
  <c r="J89" i="2"/>
  <c r="BE153" i="2"/>
  <c r="BE155" i="2"/>
  <c r="BE156" i="2"/>
  <c r="BE157" i="2"/>
  <c r="BE160" i="2"/>
  <c r="BE161" i="2"/>
  <c r="BE170" i="2"/>
  <c r="BE185" i="2"/>
  <c r="BE192" i="2"/>
  <c r="BE196" i="2"/>
  <c r="BE201" i="2"/>
  <c r="E85" i="2"/>
  <c r="F125" i="2"/>
  <c r="BE131" i="2"/>
  <c r="BE132" i="2"/>
  <c r="BE137" i="2"/>
  <c r="BE138" i="2"/>
  <c r="BE145" i="2"/>
  <c r="BE154" i="2"/>
  <c r="BE159" i="2"/>
  <c r="BE167" i="2"/>
  <c r="BE171" i="2"/>
  <c r="BE139" i="2"/>
  <c r="BE140" i="2"/>
  <c r="BE141" i="2"/>
  <c r="BE148" i="2"/>
  <c r="BE149" i="2"/>
  <c r="BE150" i="2"/>
  <c r="BE158" i="2"/>
  <c r="BE165" i="2"/>
  <c r="BE166" i="2"/>
  <c r="BE182" i="2"/>
  <c r="BE183" i="2"/>
  <c r="BE190" i="2"/>
  <c r="BE202" i="2"/>
  <c r="BE206" i="2"/>
  <c r="BE214" i="2"/>
  <c r="BE215" i="2"/>
  <c r="BE142" i="2"/>
  <c r="BE143" i="2"/>
  <c r="BE151" i="2"/>
  <c r="BE163" i="2"/>
  <c r="BE179" i="2"/>
  <c r="BE180" i="2"/>
  <c r="BE184" i="2"/>
  <c r="BE188" i="2"/>
  <c r="BE194" i="2"/>
  <c r="BE200" i="2"/>
  <c r="BE203" i="2"/>
  <c r="BE135" i="2"/>
  <c r="BE136" i="2"/>
  <c r="BE144" i="2"/>
  <c r="BE169" i="2"/>
  <c r="BE199" i="2"/>
  <c r="BE208" i="2"/>
  <c r="F36" i="3"/>
  <c r="BC96" i="1" s="1"/>
  <c r="F35" i="2"/>
  <c r="BB95" i="1"/>
  <c r="F35" i="3"/>
  <c r="BB96" i="1" s="1"/>
  <c r="F34" i="3"/>
  <c r="BA96" i="1" s="1"/>
  <c r="J34" i="2"/>
  <c r="AW95" i="1"/>
  <c r="J34" i="3"/>
  <c r="AW96" i="1" s="1"/>
  <c r="F37" i="3"/>
  <c r="BD96" i="1" s="1"/>
  <c r="F37" i="2"/>
  <c r="BD95" i="1"/>
  <c r="F36" i="2"/>
  <c r="BC95" i="1" s="1"/>
  <c r="F34" i="2"/>
  <c r="BA95" i="1" s="1"/>
  <c r="BK172" i="2" l="1"/>
  <c r="J172" i="2" s="1"/>
  <c r="J100" i="2" s="1"/>
  <c r="P204" i="2"/>
  <c r="R124" i="3"/>
  <c r="T125" i="3"/>
  <c r="T124" i="3"/>
  <c r="R172" i="2"/>
  <c r="P172" i="2"/>
  <c r="P128" i="2"/>
  <c r="AU95" i="1" s="1"/>
  <c r="AU94" i="1" s="1"/>
  <c r="T204" i="2"/>
  <c r="R129" i="2"/>
  <c r="R128" i="2"/>
  <c r="BK125" i="3"/>
  <c r="J125" i="3"/>
  <c r="J97" i="3" s="1"/>
  <c r="T172" i="2"/>
  <c r="T128" i="2"/>
  <c r="BK129" i="2"/>
  <c r="J129" i="2" s="1"/>
  <c r="J97" i="2" s="1"/>
  <c r="J126" i="3"/>
  <c r="J98" i="3"/>
  <c r="J154" i="3"/>
  <c r="J104" i="3"/>
  <c r="BC94" i="1"/>
  <c r="W32" i="1"/>
  <c r="J33" i="2"/>
  <c r="AV95" i="1" s="1"/>
  <c r="AT95" i="1" s="1"/>
  <c r="BD94" i="1"/>
  <c r="W33" i="1"/>
  <c r="F33" i="2"/>
  <c r="AZ95" i="1" s="1"/>
  <c r="BB94" i="1"/>
  <c r="W31" i="1"/>
  <c r="BA94" i="1"/>
  <c r="W30" i="1"/>
  <c r="J33" i="3"/>
  <c r="AV96" i="1" s="1"/>
  <c r="AT96" i="1" s="1"/>
  <c r="F33" i="3"/>
  <c r="AZ96" i="1" s="1"/>
  <c r="BK128" i="2" l="1"/>
  <c r="J128" i="2" s="1"/>
  <c r="J96" i="2" s="1"/>
  <c r="BK124" i="3"/>
  <c r="J124" i="3"/>
  <c r="J96" i="3" s="1"/>
  <c r="AY94" i="1"/>
  <c r="AX94" i="1"/>
  <c r="AZ94" i="1"/>
  <c r="W29" i="1" s="1"/>
  <c r="AW94" i="1"/>
  <c r="AK30" i="1"/>
  <c r="J30" i="2" l="1"/>
  <c r="AG95" i="1" s="1"/>
  <c r="J39" i="2"/>
  <c r="AN95" i="1"/>
  <c r="J30" i="3"/>
  <c r="AG96" i="1" s="1"/>
  <c r="AV94" i="1"/>
  <c r="AK29" i="1"/>
  <c r="J39" i="3" l="1"/>
  <c r="AN96" i="1"/>
  <c r="AG94" i="1"/>
  <c r="AN94" i="1" s="1"/>
  <c r="AK26" i="1"/>
  <c r="AK35" i="1" s="1"/>
  <c r="AT94" i="1"/>
</calcChain>
</file>

<file path=xl/sharedStrings.xml><?xml version="1.0" encoding="utf-8"?>
<sst xmlns="http://schemas.openxmlformats.org/spreadsheetml/2006/main" count="1901" uniqueCount="538">
  <si>
    <t>Export Komplet</t>
  </si>
  <si>
    <t/>
  </si>
  <si>
    <t>2.0</t>
  </si>
  <si>
    <t>ZAMOK</t>
  </si>
  <si>
    <t>False</t>
  </si>
  <si>
    <t>{b6a8bcc6-cb57-4b0d-9472-5eea210534b1}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</si>
  <si>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</si>
  <si>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</si>
  <si>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</si>
  <si>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</si>
  <si>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</si>
  <si>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</si>
  <si>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</si>
  <si>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</si>
  <si>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</si>
  <si>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</si>
  <si>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</si>
  <si>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Demolice přístavby domu č.p. 38 Chomutov</t>
  </si>
  <si>
    <t>KSO:</t>
  </si>
  <si>
    <t>CC-CZ:</t>
  </si>
  <si>
    <t>Místo:</t>
  </si>
  <si>
    <t>Husovo náměstí</t>
  </si>
  <si>
    <t>Datum:</t>
  </si>
  <si>
    <t>11. 4. 2024</t>
  </si>
  <si>
    <t>Zadavatel:</t>
  </si>
  <si>
    <t>IČ:</t>
  </si>
  <si>
    <t>MMCH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</si>
  <si>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</si>
  <si>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</si>
  <si>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</si>
  <si>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</si>
  <si>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</si>
  <si>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</si>
  <si>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</si>
  <si>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Peřina František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</si>
  <si>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</si>
  <si>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</si>
  <si>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</si>
  <si>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</si>
  <si>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</si>
  <si>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</si>
  <si>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</si>
  <si>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</si>
  <si>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</si>
  <si>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</si>
  <si>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</si>
  <si>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</si>
  <si>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</si>
  <si>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</si>
  <si>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</si>
  <si>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</si>
  <si>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</si>
  <si>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</si>
  <si>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</si>
  <si>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</si>
  <si>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</si>
  <si>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</si>
  <si>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</si>
  <si>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</si>
  <si>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</si>
  <si>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</si>
  <si>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</si>
  <si>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</si>
  <si>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</si>
  <si>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</si>
  <si>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</si>
  <si>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</si>
  <si>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</si>
  <si>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</si>
  <si>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</si>
  <si>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</si>
  <si>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</si>
  <si>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</si>
  <si>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</si>
  <si>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</si>
  <si>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</si>
  <si>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</si>
  <si>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</si>
  <si>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</si>
  <si>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</si>
  <si>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</si>
  <si>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</t>
  </si>
  <si>
    <t xml:space="preserve">Demolice objektu </t>
  </si>
  <si>
    <t>STA</t>
  </si>
  <si>
    <t>1</t>
  </si>
  <si>
    <t>{18353ba9-6d55-44ac-b4e9-ac96a916def0}</t>
  </si>
  <si>
    <t>2</t>
  </si>
  <si>
    <t>SO2</t>
  </si>
  <si>
    <t>Oprava povrchů okolních ploch a objektů  po demolici</t>
  </si>
  <si>
    <t>{f0d97076-b7c7-4c1a-b751-d29d77c99eb2}</t>
  </si>
  <si>
    <t>KRYCÍ LIST SOUPISU PRACÍ</t>
  </si>
  <si>
    <t>Objekt:</t>
  </si>
  <si>
    <t xml:space="preserve">SO1 - Demolice objektu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</si>
  <si>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</si>
  <si>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</si>
  <si>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</si>
  <si>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</si>
  <si>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</si>
  <si>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</si>
  <si>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</si>
  <si>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</si>
  <si>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</si>
  <si>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</si>
  <si>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</si>
  <si>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</si>
  <si>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</si>
  <si>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</si>
  <si>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</si>
  <si>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</si>
  <si>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</si>
  <si>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</si>
  <si>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</si>
  <si>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</si>
  <si>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</si>
  <si>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</si>
  <si>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</si>
  <si>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</si>
  <si>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</si>
  <si>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</si>
  <si>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</si>
  <si>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</si>
  <si>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</si>
  <si>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</si>
  <si>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</si>
  <si>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</si>
  <si>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</si>
  <si>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</si>
  <si>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</si>
  <si>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</si>
  <si>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944511111</t>
  </si>
  <si>
    <t>Montáž ochranné sítě z textilie z umělých vláken</t>
  </si>
  <si>
    <t>m2</t>
  </si>
  <si>
    <t>4</t>
  </si>
  <si>
    <t>811619646</t>
  </si>
  <si>
    <t>944511211</t>
  </si>
  <si>
    <t>Příplatek k ochranné síti za každý den použití</t>
  </si>
  <si>
    <t>1468401725</t>
  </si>
  <si>
    <t>3</t>
  </si>
  <si>
    <t>944511811</t>
  </si>
  <si>
    <t>Demontáž ochranné sítě z textilie z umělých vláken</t>
  </si>
  <si>
    <t>-730845966</t>
  </si>
  <si>
    <t>945412112R</t>
  </si>
  <si>
    <t>Montážní plošiny , jeřáby</t>
  </si>
  <si>
    <t>h</t>
  </si>
  <si>
    <t>198924167</t>
  </si>
  <si>
    <t>5</t>
  </si>
  <si>
    <t>949101112</t>
  </si>
  <si>
    <t>Lešení pomocné pro objekty pozemních staveb s lešeňovou podlahou v přes 1,9 do 3,5 m zatížení do 150 kg/m2</t>
  </si>
  <si>
    <t>944957256</t>
  </si>
  <si>
    <t>6</t>
  </si>
  <si>
    <t>962023391</t>
  </si>
  <si>
    <t>Bourání zdiva nadzákladového smíšeného na MV nebo MVC přes 1 m3</t>
  </si>
  <si>
    <t>m3</t>
  </si>
  <si>
    <t>-1782784639</t>
  </si>
  <si>
    <t>7</t>
  </si>
  <si>
    <t>962031133</t>
  </si>
  <si>
    <t>Bourání příček nebo přizdívek z cihel pálených tl přes 100 do 150 mm</t>
  </si>
  <si>
    <t>2073649308</t>
  </si>
  <si>
    <t>8</t>
  </si>
  <si>
    <t>962032631</t>
  </si>
  <si>
    <t>Bourání zdiva komínového z cihel pálených, šamotových nebo vápenopískových na MV nebo MVC</t>
  </si>
  <si>
    <t>-562274081</t>
  </si>
  <si>
    <t>962032681</t>
  </si>
  <si>
    <t>Příplatek k cenám za zvýšenou pracnost bourání pilířů průměru do 0,36 m2</t>
  </si>
  <si>
    <t>1824660454</t>
  </si>
  <si>
    <t>10</t>
  </si>
  <si>
    <t>962032691</t>
  </si>
  <si>
    <t>Příplatek k cenám za zvýšenou pracnost bourání zdiva nadstřešního</t>
  </si>
  <si>
    <t>-828419305</t>
  </si>
  <si>
    <t>11</t>
  </si>
  <si>
    <t>963023712</t>
  </si>
  <si>
    <t>Vybourání schodišťových stupňů ze zdi cihelné oboustranně</t>
  </si>
  <si>
    <t>m</t>
  </si>
  <si>
    <t>-1947670737</t>
  </si>
  <si>
    <t>963031434</t>
  </si>
  <si>
    <t>Bourání cihelných kleneb na MV nebo MVC tl do 300 mm</t>
  </si>
  <si>
    <t>1051571848</t>
  </si>
  <si>
    <t>13</t>
  </si>
  <si>
    <t>964035111</t>
  </si>
  <si>
    <t>Bourání cihelných klenbových pásů jakéhokoliv průřezu</t>
  </si>
  <si>
    <t>1478193479</t>
  </si>
  <si>
    <t>14</t>
  </si>
  <si>
    <t>964061321</t>
  </si>
  <si>
    <t>Uvolnění zhlaví trámů ze zdiva cihelného průřezu zhlaví do 0,03 m2</t>
  </si>
  <si>
    <t>kus</t>
  </si>
  <si>
    <t>1566861104</t>
  </si>
  <si>
    <t>15</t>
  </si>
  <si>
    <t>964072221</t>
  </si>
  <si>
    <t>Vybourání válcovaných nosníků ze zdiva smíšeného dl do 4 m hmotnosti do 20 kg/m</t>
  </si>
  <si>
    <t>t</t>
  </si>
  <si>
    <t>-2079603326</t>
  </si>
  <si>
    <t>16</t>
  </si>
  <si>
    <t>965041341</t>
  </si>
  <si>
    <t>Bourání mazanin škvárobetonových tl do 100 mm pl přes 4 m2</t>
  </si>
  <si>
    <t>1576031107</t>
  </si>
  <si>
    <t>17</t>
  </si>
  <si>
    <t>965042141</t>
  </si>
  <si>
    <t>Bourání podkladů pod dlažby nebo mazanin betonových nebo z litého asfaltu tl do 100 mm pl přes 4 m2</t>
  </si>
  <si>
    <t>902887294</t>
  </si>
  <si>
    <t>18</t>
  </si>
  <si>
    <t>965081113</t>
  </si>
  <si>
    <t>Bourání dlažby z dlaždic půdních plochy přes 1 m2</t>
  </si>
  <si>
    <t>1488006770</t>
  </si>
  <si>
    <t>19</t>
  </si>
  <si>
    <t>965081313</t>
  </si>
  <si>
    <t>Bourání podlah z dlaždic betonových, teracových nebo čedičových tl do 20 mm plochy přes 1 m2</t>
  </si>
  <si>
    <t>-692088376</t>
  </si>
  <si>
    <t>20</t>
  </si>
  <si>
    <t>965082933</t>
  </si>
  <si>
    <t>Odstranění násypů pod podlahami tl do 200 mm pl přes 2 m2</t>
  </si>
  <si>
    <t>1886329091</t>
  </si>
  <si>
    <t>966031314</t>
  </si>
  <si>
    <t>Vybourání částí říms z cihel vyložených do 250 mm tl přes 300 mm</t>
  </si>
  <si>
    <t>2085349782</t>
  </si>
  <si>
    <t>22</t>
  </si>
  <si>
    <t>966032921</t>
  </si>
  <si>
    <t>Odsekání říms podokenních nebo přesokenních předsazených přes 80 mm</t>
  </si>
  <si>
    <t>2117028976</t>
  </si>
  <si>
    <t>23</t>
  </si>
  <si>
    <t>967032975</t>
  </si>
  <si>
    <t>Odsekání plošných fasádních prvků předsazených před líc zdiva přes 80 mm</t>
  </si>
  <si>
    <t>1486630322</t>
  </si>
  <si>
    <t>24</t>
  </si>
  <si>
    <t>968062374</t>
  </si>
  <si>
    <t>Vybourání dřevěných rámů oken zdvojených včetně křídel pl do 1 m2</t>
  </si>
  <si>
    <t>-1259521408</t>
  </si>
  <si>
    <t>25</t>
  </si>
  <si>
    <t>968062375</t>
  </si>
  <si>
    <t>Vybourání dřevěných rámů oken zdvojených včetně křídel pl do 2 m2</t>
  </si>
  <si>
    <t>223483848</t>
  </si>
  <si>
    <t>26</t>
  </si>
  <si>
    <t>968062455</t>
  </si>
  <si>
    <t>Vybourání dřevěných dveřních zárubní pl do 2 m2</t>
  </si>
  <si>
    <t>-2055268220</t>
  </si>
  <si>
    <t>27</t>
  </si>
  <si>
    <t>968062558</t>
  </si>
  <si>
    <t>Vybourání dřevěných dveří pl do 5 m2</t>
  </si>
  <si>
    <t>362713833</t>
  </si>
  <si>
    <t>28</t>
  </si>
  <si>
    <t>968062559</t>
  </si>
  <si>
    <t>Vybourání kovových vrat pl přes 5 m2</t>
  </si>
  <si>
    <t>-936333532</t>
  </si>
  <si>
    <t>29</t>
  </si>
  <si>
    <t>969021112</t>
  </si>
  <si>
    <t>Vybourání vnitřního litinového potrubí do DN 100</t>
  </si>
  <si>
    <t>-780925727</t>
  </si>
  <si>
    <t>30</t>
  </si>
  <si>
    <t>976083131</t>
  </si>
  <si>
    <t>Vybourání škrabáků, stoupacích želez nebo komínových konzol ze zdiva cihelného</t>
  </si>
  <si>
    <t>-1438272519</t>
  </si>
  <si>
    <t>31</t>
  </si>
  <si>
    <t>978059541</t>
  </si>
  <si>
    <t>Odsekání a odebrání obkladů stěn z vnitřních obkládaček plochy přes 1 m2</t>
  </si>
  <si>
    <t>1746017861</t>
  </si>
  <si>
    <t>997</t>
  </si>
  <si>
    <t>Přesun sutě</t>
  </si>
  <si>
    <t>32</t>
  </si>
  <si>
    <t>997006012</t>
  </si>
  <si>
    <t>Ruční třídění stavebního odpadu</t>
  </si>
  <si>
    <t>1581869795</t>
  </si>
  <si>
    <t>33</t>
  </si>
  <si>
    <t>997013113</t>
  </si>
  <si>
    <t>Vnitrostaveništní doprava suti a vybouraných hmot pro budovy v přes 9 do 12 m</t>
  </si>
  <si>
    <t>1800982154</t>
  </si>
  <si>
    <t>34</t>
  </si>
  <si>
    <t>997013311</t>
  </si>
  <si>
    <t>Montáž a demontáž shozu suti v do 10 m</t>
  </si>
  <si>
    <t>-1125067709</t>
  </si>
  <si>
    <t>35</t>
  </si>
  <si>
    <t>997013321</t>
  </si>
  <si>
    <t>Příplatek k shozu suti v do 10 m za první a ZKD den použití</t>
  </si>
  <si>
    <t>-1012448990</t>
  </si>
  <si>
    <t>36</t>
  </si>
  <si>
    <t>997013501</t>
  </si>
  <si>
    <t>Odvoz suti a vybouraných hmot na skládku nebo meziskládku do 1 km se složením</t>
  </si>
  <si>
    <t>254932890</t>
  </si>
  <si>
    <t>37</t>
  </si>
  <si>
    <t>997013509</t>
  </si>
  <si>
    <t>Příplatek k odvozu suti a vybouraných hmot na skládku ZKD 1 km přes 1 km</t>
  </si>
  <si>
    <t>1398388068</t>
  </si>
  <si>
    <t>38</t>
  </si>
  <si>
    <t>997013631</t>
  </si>
  <si>
    <t>Poplatek za uložení na skládce (skládkovné) stavebního odpadu směsného kód odpadu 17 09 04</t>
  </si>
  <si>
    <t>-369159074</t>
  </si>
  <si>
    <t>39</t>
  </si>
  <si>
    <t>997013811</t>
  </si>
  <si>
    <t>Poplatek za uložení na skládce (skládkovné) stavebního odpadu dřevěného kód odpadu 17 02 01</t>
  </si>
  <si>
    <t>-1040574762</t>
  </si>
  <si>
    <t>40</t>
  </si>
  <si>
    <t>997013869</t>
  </si>
  <si>
    <t>Poplatek za uložení stavebního odpadu na recyklační skládce (skládkovné) ze směsí betonu, cihel a keramických výrobků kód odpadu 17 01 07</t>
  </si>
  <si>
    <t>1526623682</t>
  </si>
  <si>
    <t>PSV</t>
  </si>
  <si>
    <t>Práce a dodávky PSV</t>
  </si>
  <si>
    <t>762</t>
  </si>
  <si>
    <t>Konstrukce tesařské</t>
  </si>
  <si>
    <t>41</t>
  </si>
  <si>
    <t>762085812</t>
  </si>
  <si>
    <t>Demontáž kotevních želez hmotnosti přes 5 do 10 kg</t>
  </si>
  <si>
    <t>-1316835953</t>
  </si>
  <si>
    <t>42</t>
  </si>
  <si>
    <t>762331811</t>
  </si>
  <si>
    <t>Demontáž vázaných kcí krovů z hranolů průřezové pl do 120 cm2</t>
  </si>
  <si>
    <t>-1108554647</t>
  </si>
  <si>
    <t>43</t>
  </si>
  <si>
    <t>762335811</t>
  </si>
  <si>
    <t>Demontáž krokví  průřezové pl do 120 cm2 na dřevěný podklad</t>
  </si>
  <si>
    <t>1625896705</t>
  </si>
  <si>
    <t>44</t>
  </si>
  <si>
    <t>762342811</t>
  </si>
  <si>
    <t>Demontáž laťování střech z latí osové vzdálenosti do 0,22 m</t>
  </si>
  <si>
    <t>-1927021411</t>
  </si>
  <si>
    <t>45</t>
  </si>
  <si>
    <t>762521811</t>
  </si>
  <si>
    <t>Demontáž podlah bez polštářů z prken tloušťky do 32 mm</t>
  </si>
  <si>
    <t>-1308556069</t>
  </si>
  <si>
    <t>46</t>
  </si>
  <si>
    <t>762522811</t>
  </si>
  <si>
    <t>Demontáž podlah s polštáři z prken tloušťky do 32 mm</t>
  </si>
  <si>
    <t>-1904945439</t>
  </si>
  <si>
    <t>47</t>
  </si>
  <si>
    <t>762631803</t>
  </si>
  <si>
    <t>Demontáž vrat plochy přes 8 m2 včetně kování</t>
  </si>
  <si>
    <t>-256540694</t>
  </si>
  <si>
    <t>48</t>
  </si>
  <si>
    <t>762711810</t>
  </si>
  <si>
    <t>Demontáž prostorových vázaných kcí z hraněného řeziva průřezové pl do 120 cm2</t>
  </si>
  <si>
    <t>-1999415077</t>
  </si>
  <si>
    <t>49</t>
  </si>
  <si>
    <t>762711820</t>
  </si>
  <si>
    <t>Demontáž prostorových vázaných kcí z hraněného řeziva průřezové pl přes 120 do 224 cm2</t>
  </si>
  <si>
    <t>-362705560</t>
  </si>
  <si>
    <t>50</t>
  </si>
  <si>
    <t>762811811</t>
  </si>
  <si>
    <t>Demontáž záklopů stropů z hrubých prken tl do 32 mm</t>
  </si>
  <si>
    <t>-916003206</t>
  </si>
  <si>
    <t>51</t>
  </si>
  <si>
    <t>762822820</t>
  </si>
  <si>
    <t>Demontáž stropních trámů z hraněného řeziva průřezové pl přes 144 do 288 cm2</t>
  </si>
  <si>
    <t>1557256075</t>
  </si>
  <si>
    <t>52</t>
  </si>
  <si>
    <t>762841812</t>
  </si>
  <si>
    <t>Demontáž podbíjení obkladů stropů a střech sklonu do 60° z hrubých prken s omítkou</t>
  </si>
  <si>
    <t>134293244</t>
  </si>
  <si>
    <t>764</t>
  </si>
  <si>
    <t>Konstrukce klempířské</t>
  </si>
  <si>
    <t>53</t>
  </si>
  <si>
    <t>764001801</t>
  </si>
  <si>
    <t>Demontáž podkladního plechu do suti</t>
  </si>
  <si>
    <t>-2114706480</t>
  </si>
  <si>
    <t>54</t>
  </si>
  <si>
    <t>764001851</t>
  </si>
  <si>
    <t>Demontáž hřebene s větrací mřížkou nebo hřebenovým plechem do suti</t>
  </si>
  <si>
    <t>-264244422</t>
  </si>
  <si>
    <t>55</t>
  </si>
  <si>
    <t>764001871</t>
  </si>
  <si>
    <t>Demontáž nároží s větrací mřížkou nebo nárožním plechem do suti</t>
  </si>
  <si>
    <t>1386452095</t>
  </si>
  <si>
    <t>56</t>
  </si>
  <si>
    <t>764002801</t>
  </si>
  <si>
    <t>Demontáž závětrné lišty do suti</t>
  </si>
  <si>
    <t>-1337914646</t>
  </si>
  <si>
    <t>57</t>
  </si>
  <si>
    <t>764002812</t>
  </si>
  <si>
    <t>Demontáž okapového plechu do suti v krytině skládané</t>
  </si>
  <si>
    <t>-1639564696</t>
  </si>
  <si>
    <t>58</t>
  </si>
  <si>
    <t>764002841</t>
  </si>
  <si>
    <t>Demontáž oplechování horních ploch zdí a nadezdívek do suti</t>
  </si>
  <si>
    <t>-1481914442</t>
  </si>
  <si>
    <t>59</t>
  </si>
  <si>
    <t>764002851</t>
  </si>
  <si>
    <t>Demontáž oplechování parapetů do suti</t>
  </si>
  <si>
    <t>-1071465016</t>
  </si>
  <si>
    <t>60</t>
  </si>
  <si>
    <t>764002871</t>
  </si>
  <si>
    <t>Demontáž lemování zdí do suti</t>
  </si>
  <si>
    <t>-15730873</t>
  </si>
  <si>
    <t>61</t>
  </si>
  <si>
    <t>764004801</t>
  </si>
  <si>
    <t>Demontáž podokapního žlabu do suti</t>
  </si>
  <si>
    <t>1452139984</t>
  </si>
  <si>
    <t>62</t>
  </si>
  <si>
    <t>764004841</t>
  </si>
  <si>
    <t>Demontáž háku do suti</t>
  </si>
  <si>
    <t>65535358</t>
  </si>
  <si>
    <t>765</t>
  </si>
  <si>
    <t>Krytina skládaná</t>
  </si>
  <si>
    <t>63</t>
  </si>
  <si>
    <t>764004861</t>
  </si>
  <si>
    <t>Demontáž svodu do suti</t>
  </si>
  <si>
    <t>1420859085</t>
  </si>
  <si>
    <t>64</t>
  </si>
  <si>
    <t>765111823</t>
  </si>
  <si>
    <t>Demontáž krytiny keramické hladké sklonu do 30° na sucho k dalšímu použití</t>
  </si>
  <si>
    <t>302786954</t>
  </si>
  <si>
    <t>65</t>
  </si>
  <si>
    <t>765111831R</t>
  </si>
  <si>
    <t>Příplatek k demontáži krytiny keramické hladké za poskládání a balení na palety a přípravě k odvozu objednateli</t>
  </si>
  <si>
    <t>-1011318555</t>
  </si>
  <si>
    <t>66</t>
  </si>
  <si>
    <t>765111833</t>
  </si>
  <si>
    <t>Příplatek k demontáži krytiny keramické hladké k dalšímu použití za sklon přes 30°</t>
  </si>
  <si>
    <t>59106714</t>
  </si>
  <si>
    <t>67</t>
  </si>
  <si>
    <t>765191901</t>
  </si>
  <si>
    <t>Demontáž pojistné hydroizolační fólie kladené ve sklonu do 30°</t>
  </si>
  <si>
    <t>1432626486</t>
  </si>
  <si>
    <t>68</t>
  </si>
  <si>
    <t>765211819</t>
  </si>
  <si>
    <t>Demontáž krytiny keramické hladké na zdech s tvrdou maltou do suti</t>
  </si>
  <si>
    <t>2004020128</t>
  </si>
  <si>
    <t>VRN</t>
  </si>
  <si>
    <t>Vedlejší rozpočtové náklady</t>
  </si>
  <si>
    <t>VRN3</t>
  </si>
  <si>
    <t>Zařízení staveniště</t>
  </si>
  <si>
    <t>69</t>
  </si>
  <si>
    <t>031002000</t>
  </si>
  <si>
    <t xml:space="preserve">Oplocení staveniště </t>
  </si>
  <si>
    <t>1024</t>
  </si>
  <si>
    <t>1916974688</t>
  </si>
  <si>
    <t>70</t>
  </si>
  <si>
    <t>035002000</t>
  </si>
  <si>
    <t>Pronájmy , zábory</t>
  </si>
  <si>
    <t>-1461223167</t>
  </si>
  <si>
    <t>71</t>
  </si>
  <si>
    <t>039002000</t>
  </si>
  <si>
    <t>Zrušení zařízení staveniště</t>
  </si>
  <si>
    <t>pl…</t>
  </si>
  <si>
    <t>1228095850</t>
  </si>
  <si>
    <t>VRN4</t>
  </si>
  <si>
    <t>Inženýrská činnost</t>
  </si>
  <si>
    <t>72</t>
  </si>
  <si>
    <t>045303000</t>
  </si>
  <si>
    <t>Koordinační činnost</t>
  </si>
  <si>
    <t>-2107479623</t>
  </si>
  <si>
    <t>VRN6</t>
  </si>
  <si>
    <t>Územní vlivy</t>
  </si>
  <si>
    <t>73</t>
  </si>
  <si>
    <t>062203000</t>
  </si>
  <si>
    <t>Odlehčování  automobilů při  průjezdu centrem měst</t>
  </si>
  <si>
    <t>ks</t>
  </si>
  <si>
    <t>1043546545</t>
  </si>
  <si>
    <t>VRN7</t>
  </si>
  <si>
    <t>Provozní vlivy</t>
  </si>
  <si>
    <t>74</t>
  </si>
  <si>
    <t>071002000</t>
  </si>
  <si>
    <t xml:space="preserve">Provoz investora, třetích osob </t>
  </si>
  <si>
    <t>kpl</t>
  </si>
  <si>
    <t>879714699</t>
  </si>
  <si>
    <t>75</t>
  </si>
  <si>
    <t>073002000</t>
  </si>
  <si>
    <t>Ztížený pohyb vozidel v centrech měst</t>
  </si>
  <si>
    <t>1865178372</t>
  </si>
  <si>
    <t>SO2 - Oprava povrchů okolních ploch a objektů  po demolici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</si>
  <si>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</si>
  <si>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</si>
  <si>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</si>
  <si>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</si>
  <si>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>Zakládání</t>
  </si>
  <si>
    <t>271542211</t>
  </si>
  <si>
    <t>Podsyp pod základové konstrukce se zhutněním z netříděné štěrkodrtě</t>
  </si>
  <si>
    <t>1503357736</t>
  </si>
  <si>
    <t>273326121</t>
  </si>
  <si>
    <t>Základové desky z ŽB se zvýšenými nároky na prostředí tř. C 25/30</t>
  </si>
  <si>
    <t>-1586392103</t>
  </si>
  <si>
    <t>273362021</t>
  </si>
  <si>
    <t>Výztuž základových desek svařovanými sítěmi Kari</t>
  </si>
  <si>
    <t>-712464347</t>
  </si>
  <si>
    <t>Svislé a kompletní konstrukce</t>
  </si>
  <si>
    <t>312231115</t>
  </si>
  <si>
    <t>Zdivo výplňové z cihel dl 290 mm P7 až 15 na SMS 5 MPa</t>
  </si>
  <si>
    <t>-286582163</t>
  </si>
  <si>
    <t>Úpravy povrchů, podlahy a osazování výplní</t>
  </si>
  <si>
    <t>622121100</t>
  </si>
  <si>
    <t>Zatření spár vápenocementovou maltou vnějších stěn z cihel</t>
  </si>
  <si>
    <t>-1805516536</t>
  </si>
  <si>
    <t>612131101</t>
  </si>
  <si>
    <t>Cementový postřik vnitřních stěn nanášený celoplošně ručně</t>
  </si>
  <si>
    <t>1194766474</t>
  </si>
  <si>
    <t>622321141</t>
  </si>
  <si>
    <t>Vápenocementová omítka štuková dvouvrstvá vnějších stěn nanášená ručně</t>
  </si>
  <si>
    <t>-306232875</t>
  </si>
  <si>
    <t>622321191</t>
  </si>
  <si>
    <t>Příplatek k vápenocementové omítce vnějších stěn za každých dalších 5 mm tloušťky ručně</t>
  </si>
  <si>
    <t>2001361362</t>
  </si>
  <si>
    <t>622131121</t>
  </si>
  <si>
    <t>Penetrační nátěr vnějších stěn nanášený ručně</t>
  </si>
  <si>
    <t>375218158</t>
  </si>
  <si>
    <t>622143005</t>
  </si>
  <si>
    <t>Montáž omítníků plastových, pozinkovaných nebo dřevěných</t>
  </si>
  <si>
    <t>-574295846</t>
  </si>
  <si>
    <t>M</t>
  </si>
  <si>
    <t>61418000</t>
  </si>
  <si>
    <t>omítník dřevěný pro omítky tl 5mm</t>
  </si>
  <si>
    <t>236401014</t>
  </si>
  <si>
    <t>622151031</t>
  </si>
  <si>
    <t>Penetrační silikonový nátěr vnějších omítek stěn</t>
  </si>
  <si>
    <t>809300960</t>
  </si>
  <si>
    <t>622531012.BMT.002</t>
  </si>
  <si>
    <t>Tenkovrstvá silikonová omítka Baumit openTop K 1,5 mm vnějších stěn</t>
  </si>
  <si>
    <t>871265436</t>
  </si>
  <si>
    <t>634112115</t>
  </si>
  <si>
    <t>Obvodová dilatace podlahovým páskem z pěnového PE mezi stěnou a mazaninou nebo potěrem v 150 mm</t>
  </si>
  <si>
    <t>-1668874517</t>
  </si>
  <si>
    <t>634663111</t>
  </si>
  <si>
    <t>Výplň dilatačních spar šířky do 10 mm v mazaninách polyuretovou samonivelační hmotou</t>
  </si>
  <si>
    <t>-1025203222</t>
  </si>
  <si>
    <t>634911111</t>
  </si>
  <si>
    <t>Řezání dilatačních spár š 5 mm hl do 10 mm v čerstvé betonové mazanině</t>
  </si>
  <si>
    <t>295816580</t>
  </si>
  <si>
    <t>941211112</t>
  </si>
  <si>
    <t>Montáž lešení řadového rámového lehkého zatížení do 200 kg/m2 š od 0,6 do 0,9 m v přes 10 do 25 m</t>
  </si>
  <si>
    <t>484119884</t>
  </si>
  <si>
    <t>941211212</t>
  </si>
  <si>
    <t>Příplatek k lešení řadovému rámovému lehkému do 200 kg/m2 š od 0,6 do 0,9 m v přes 10 do 25 m za každý den použití</t>
  </si>
  <si>
    <t>1396499206</t>
  </si>
  <si>
    <t>941211812</t>
  </si>
  <si>
    <t>Demontáž lešení řadového rámového lehkého zatížení do 200 kg/m2 š od 0,6 do 0,9 m v přes 10 do 25 m</t>
  </si>
  <si>
    <t>1755101680</t>
  </si>
  <si>
    <t>967031732</t>
  </si>
  <si>
    <t>Přisekání plošné zdiva z cihel pálených na MV nebo MVC tl do 100 mm</t>
  </si>
  <si>
    <t>-653733055</t>
  </si>
  <si>
    <t>978015391</t>
  </si>
  <si>
    <t>Otlučení (osekání) vnější vápenné nebo vápenocementové omítky stupně členitosti 1 a 2 v rozsahu přes 80 do 100 %</t>
  </si>
  <si>
    <t>1660883408</t>
  </si>
  <si>
    <t>998</t>
  </si>
  <si>
    <t>Přesun hmot</t>
  </si>
  <si>
    <t>998011009</t>
  </si>
  <si>
    <t>Přesun hmot pro budovy zděné s omezením mechanizace pro budovy v přes 6 do 12 m</t>
  </si>
  <si>
    <t>41345243</t>
  </si>
  <si>
    <t>765221055</t>
  </si>
  <si>
    <t>Montáž krytiny betonové bobrovky do malty zeď, římsa, atika přes 32 přes 30 do 40 ks/m2 korunové krytí š přes 20 do 40 cm</t>
  </si>
  <si>
    <t>1607974996</t>
  </si>
  <si>
    <t>998765312</t>
  </si>
  <si>
    <t>Přesun hmot procentní pro krytiny skládané ruční v objektech v přes 6 do 12 m</t>
  </si>
  <si>
    <t>%</t>
  </si>
  <si>
    <t>-813012334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</si>
</sst>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10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19"/>
      <c r="AQ5" s="19"/>
      <c r="AR5" s="17"/>
      <c r="BE5" s="24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19"/>
      <c r="AQ6" s="19"/>
      <c r="AR6" s="17"/>
      <c r="BE6" s="24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4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5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4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4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5"/>
      <c r="BS12" s="14" t="s">
        <v>6</v>
      </c>
    </row>
    <row r="13" spans="1:74" s="1" customFormat="1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29</v>
      </c>
      <c r="AO13" s="19"/>
      <c r="AP13" s="19"/>
      <c r="AQ13" s="19"/>
      <c r="AR13" s="17"/>
      <c r="BE13" s="245"/>
      <c r="BS13" s="14" t="s">
        <v>6</v>
      </c>
    </row>
    <row r="14" spans="1:74" ht="12.75">
      <c r="B14" s="18"/>
      <c r="C14" s="19"/>
      <c r="D14" s="19"/>
      <c r="E14" s="250" t="s">
        <v>29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4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5"/>
      <c r="BS15" s="14" t="s">
        <v>4</v>
      </c>
    </row>
    <row r="16" spans="1:74" s="1" customFormat="1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4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45"/>
      <c r="BS17" s="14" t="s">
        <v>32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5"/>
      <c r="BS18" s="14" t="s">
        <v>6</v>
      </c>
    </row>
    <row r="19" spans="1:71" s="1" customFormat="1" ht="12" customHeight="1">
      <c r="B19" s="18"/>
      <c r="C19" s="19"/>
      <c r="D19" s="26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4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45"/>
      <c r="BS20" s="14" t="s">
        <v>32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5"/>
    </row>
    <row r="22" spans="1:71" s="1" customFormat="1" ht="12" customHeight="1">
      <c r="B22" s="18"/>
      <c r="C22" s="19"/>
      <c r="D22" s="26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5"/>
    </row>
    <row r="23" spans="1:71" s="1" customFormat="1" ht="16.5" customHeight="1">
      <c r="B23" s="18"/>
      <c r="C23" s="19"/>
      <c r="D23" s="19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19"/>
      <c r="AP23" s="19"/>
      <c r="AQ23" s="19"/>
      <c r="AR23" s="17"/>
      <c r="BE23" s="24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5"/>
    </row>
    <row r="26" spans="1:71" s="2" customFormat="1" ht="25.9" customHeight="1">
      <c r="A26" s="31"/>
      <c r="B26" s="32"/>
      <c r="C26" s="33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3">
        <f>ROUND(AG94,2)</f>
        <v>0</v>
      </c>
      <c r="AL26" s="254"/>
      <c r="AM26" s="254"/>
      <c r="AN26" s="254"/>
      <c r="AO26" s="254"/>
      <c r="AP26" s="33"/>
      <c r="AQ26" s="33"/>
      <c r="AR26" s="36"/>
      <c r="BE26" s="24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37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38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39</v>
      </c>
      <c r="AL28" s="255"/>
      <c r="AM28" s="255"/>
      <c r="AN28" s="255"/>
      <c r="AO28" s="255"/>
      <c r="AP28" s="33"/>
      <c r="AQ28" s="33"/>
      <c r="AR28" s="36"/>
      <c r="BE28" s="245"/>
    </row>
    <row r="29" spans="1:71" s="3" customFormat="1" ht="14.45" customHeight="1">
      <c r="B29" s="37"/>
      <c r="C29" s="38"/>
      <c r="D29" s="26" t="s">
        <v>40</v>
      </c>
      <c r="E29" s="38"/>
      <c r="F29" s="26" t="s">
        <v>41</v>
      </c>
      <c r="G29" s="38"/>
      <c r="H29" s="38"/>
      <c r="I29" s="38"/>
      <c r="J29" s="38"/>
      <c r="K29" s="38"/>
      <c r="L29" s="239">
        <v>0.21</v>
      </c>
      <c r="M29" s="238"/>
      <c r="N29" s="238"/>
      <c r="O29" s="238"/>
      <c r="P29" s="238"/>
      <c r="Q29" s="38"/>
      <c r="R29" s="38"/>
      <c r="S29" s="38"/>
      <c r="T29" s="38"/>
      <c r="U29" s="38"/>
      <c r="V29" s="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38"/>
      <c r="AG29" s="38"/>
      <c r="AH29" s="38"/>
      <c r="AI29" s="38"/>
      <c r="AJ29" s="38"/>
      <c r="AK29" s="237">
        <f>ROUND(AV94, 2)</f>
        <v>0</v>
      </c>
      <c r="AL29" s="238"/>
      <c r="AM29" s="238"/>
      <c r="AN29" s="238"/>
      <c r="AO29" s="238"/>
      <c r="AP29" s="38"/>
      <c r="AQ29" s="38"/>
      <c r="AR29" s="39"/>
      <c r="BE29" s="246"/>
    </row>
    <row r="30" spans="1:71" s="3" customFormat="1" ht="14.45" customHeight="1">
      <c r="B30" s="37"/>
      <c r="C30" s="38"/>
      <c r="D30" s="38"/>
      <c r="E30" s="38"/>
      <c r="F30" s="26" t="s">
        <v>42</v>
      </c>
      <c r="G30" s="38"/>
      <c r="H30" s="38"/>
      <c r="I30" s="38"/>
      <c r="J30" s="38"/>
      <c r="K30" s="38"/>
      <c r="L30" s="239">
        <v>0.12</v>
      </c>
      <c r="M30" s="238"/>
      <c r="N30" s="238"/>
      <c r="O30" s="238"/>
      <c r="P30" s="238"/>
      <c r="Q30" s="38"/>
      <c r="R30" s="38"/>
      <c r="S30" s="38"/>
      <c r="T30" s="38"/>
      <c r="U30" s="38"/>
      <c r="V30" s="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38"/>
      <c r="AG30" s="38"/>
      <c r="AH30" s="38"/>
      <c r="AI30" s="38"/>
      <c r="AJ30" s="38"/>
      <c r="AK30" s="237">
        <f>ROUND(AW94, 2)</f>
        <v>0</v>
      </c>
      <c r="AL30" s="238"/>
      <c r="AM30" s="238"/>
      <c r="AN30" s="238"/>
      <c r="AO30" s="238"/>
      <c r="AP30" s="38"/>
      <c r="AQ30" s="38"/>
      <c r="AR30" s="39"/>
      <c r="BE30" s="246"/>
    </row>
    <row r="31" spans="1:71" s="3" customFormat="1" ht="14.45" hidden="1" customHeight="1">
      <c r="B31" s="37"/>
      <c r="C31" s="38"/>
      <c r="D31" s="38"/>
      <c r="E31" s="38"/>
      <c r="F31" s="26" t="s">
        <v>43</v>
      </c>
      <c r="G31" s="38"/>
      <c r="H31" s="38"/>
      <c r="I31" s="38"/>
      <c r="J31" s="38"/>
      <c r="K31" s="38"/>
      <c r="L31" s="239">
        <v>0.21</v>
      </c>
      <c r="M31" s="238"/>
      <c r="N31" s="238"/>
      <c r="O31" s="238"/>
      <c r="P31" s="238"/>
      <c r="Q31" s="38"/>
      <c r="R31" s="38"/>
      <c r="S31" s="38"/>
      <c r="T31" s="38"/>
      <c r="U31" s="38"/>
      <c r="V31" s="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F31" s="38"/>
      <c r="AG31" s="38"/>
      <c r="AH31" s="38"/>
      <c r="AI31" s="38"/>
      <c r="AJ31" s="38"/>
      <c r="AK31" s="237">
        <v>0</v>
      </c>
      <c r="AL31" s="238"/>
      <c r="AM31" s="238"/>
      <c r="AN31" s="238"/>
      <c r="AO31" s="238"/>
      <c r="AP31" s="38"/>
      <c r="AQ31" s="38"/>
      <c r="AR31" s="39"/>
      <c r="BE31" s="246"/>
    </row>
    <row r="32" spans="1:71" s="3" customFormat="1" ht="14.45" hidden="1" customHeight="1">
      <c r="B32" s="37"/>
      <c r="C32" s="38"/>
      <c r="D32" s="38"/>
      <c r="E32" s="38"/>
      <c r="F32" s="26" t="s">
        <v>44</v>
      </c>
      <c r="G32" s="38"/>
      <c r="H32" s="38"/>
      <c r="I32" s="38"/>
      <c r="J32" s="38"/>
      <c r="K32" s="38"/>
      <c r="L32" s="239">
        <v>0.12</v>
      </c>
      <c r="M32" s="238"/>
      <c r="N32" s="238"/>
      <c r="O32" s="238"/>
      <c r="P32" s="238"/>
      <c r="Q32" s="38"/>
      <c r="R32" s="38"/>
      <c r="S32" s="38"/>
      <c r="T32" s="38"/>
      <c r="U32" s="38"/>
      <c r="V32" s="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F32" s="38"/>
      <c r="AG32" s="38"/>
      <c r="AH32" s="38"/>
      <c r="AI32" s="38"/>
      <c r="AJ32" s="38"/>
      <c r="AK32" s="237">
        <v>0</v>
      </c>
      <c r="AL32" s="238"/>
      <c r="AM32" s="238"/>
      <c r="AN32" s="238"/>
      <c r="AO32" s="238"/>
      <c r="AP32" s="38"/>
      <c r="AQ32" s="38"/>
      <c r="AR32" s="39"/>
      <c r="BE32" s="246"/>
    </row>
    <row r="33" spans="1:57" s="3" customFormat="1" ht="14.45" hidden="1" customHeight="1">
      <c r="B33" s="37"/>
      <c r="C33" s="38"/>
      <c r="D33" s="38"/>
      <c r="E33" s="38"/>
      <c r="F33" s="26" t="s">
        <v>45</v>
      </c>
      <c r="G33" s="38"/>
      <c r="H33" s="38"/>
      <c r="I33" s="38"/>
      <c r="J33" s="38"/>
      <c r="K33" s="38"/>
      <c r="L33" s="239">
        <v>0</v>
      </c>
      <c r="M33" s="238"/>
      <c r="N33" s="238"/>
      <c r="O33" s="238"/>
      <c r="P33" s="238"/>
      <c r="Q33" s="38"/>
      <c r="R33" s="38"/>
      <c r="S33" s="38"/>
      <c r="T33" s="38"/>
      <c r="U33" s="38"/>
      <c r="V33" s="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38"/>
      <c r="AG33" s="38"/>
      <c r="AH33" s="38"/>
      <c r="AI33" s="38"/>
      <c r="AJ33" s="38"/>
      <c r="AK33" s="237">
        <v>0</v>
      </c>
      <c r="AL33" s="238"/>
      <c r="AM33" s="238"/>
      <c r="AN33" s="238"/>
      <c r="AO33" s="238"/>
      <c r="AP33" s="38"/>
      <c r="AQ33" s="38"/>
      <c r="AR33" s="39"/>
      <c r="BE33" s="24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5"/>
    </row>
    <row r="35" spans="1:57" s="2" customFormat="1" ht="25.9" customHeight="1">
      <c r="A35" s="31"/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40" t="s">
        <v>48</v>
      </c>
      <c r="Y35" s="241"/>
      <c r="Z35" s="241"/>
      <c r="AA35" s="241"/>
      <c r="AB35" s="241"/>
      <c r="AC35" s="42"/>
      <c r="AD35" s="42"/>
      <c r="AE35" s="42"/>
      <c r="AF35" s="42"/>
      <c r="AG35" s="42"/>
      <c r="AH35" s="42"/>
      <c r="AI35" s="42"/>
      <c r="AJ35" s="42"/>
      <c r="AK35" s="242">
        <f>SUM(AK26:AK33)</f>
        <v>0</v>
      </c>
      <c r="AL35" s="241"/>
      <c r="AM35" s="241"/>
      <c r="AN35" s="241"/>
      <c r="AO35" s="243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50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51</v>
      </c>
      <c r="AI60" s="35"/>
      <c r="AJ60" s="35"/>
      <c r="AK60" s="35"/>
      <c r="AL60" s="35"/>
      <c r="AM60" s="49" t="s">
        <v>52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53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54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51</v>
      </c>
      <c r="AI75" s="35"/>
      <c r="AJ75" s="35"/>
      <c r="AK75" s="35"/>
      <c r="AL75" s="35"/>
      <c r="AM75" s="49" t="s">
        <v>52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054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6" t="str">
        <f>K6</f>
        <v>Demolice přístavby domu č.p. 38 Chomutov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Husovo náměstí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8" t="str">
        <f>IF(AN8= "","",AN8)</f>
        <v>11. 4. 2024</v>
      </c>
      <c r="AN87" s="228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MMCH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29" t="str">
        <f>IF(E17="","",E17)</f>
        <v xml:space="preserve"> </v>
      </c>
      <c r="AN89" s="230"/>
      <c r="AO89" s="230"/>
      <c r="AP89" s="230"/>
      <c r="AQ89" s="33"/>
      <c r="AR89" s="36"/>
      <c r="AS89" s="231" t="s">
        <v>56</v>
      </c>
      <c r="AT89" s="232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33</v>
      </c>
      <c r="AJ90" s="33"/>
      <c r="AK90" s="33"/>
      <c r="AL90" s="33"/>
      <c r="AM90" s="229" t="str">
        <f>IF(E20="","",E20)</f>
        <v>Peřina František</v>
      </c>
      <c r="AN90" s="230"/>
      <c r="AO90" s="230"/>
      <c r="AP90" s="230"/>
      <c r="AQ90" s="33"/>
      <c r="AR90" s="36"/>
      <c r="AS90" s="233"/>
      <c r="AT90" s="234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5"/>
      <c r="AT91" s="236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21" t="s">
        <v>57</v>
      </c>
      <c r="D92" s="222"/>
      <c r="E92" s="222"/>
      <c r="F92" s="222"/>
      <c r="G92" s="222"/>
      <c r="H92" s="70"/>
      <c r="I92" s="223" t="s">
        <v>58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59</v>
      </c>
      <c r="AH92" s="222"/>
      <c r="AI92" s="222"/>
      <c r="AJ92" s="222"/>
      <c r="AK92" s="222"/>
      <c r="AL92" s="222"/>
      <c r="AM92" s="222"/>
      <c r="AN92" s="223" t="s">
        <v>60</v>
      </c>
      <c r="AO92" s="222"/>
      <c r="AP92" s="225"/>
      <c r="AQ92" s="71" t="s">
        <v>61</v>
      </c>
      <c r="AR92" s="36"/>
      <c r="AS92" s="72" t="s">
        <v>62</v>
      </c>
      <c r="AT92" s="73" t="s">
        <v>63</v>
      </c>
      <c r="AU92" s="73" t="s">
        <v>64</v>
      </c>
      <c r="AV92" s="73" t="s">
        <v>65</v>
      </c>
      <c r="AW92" s="73" t="s">
        <v>66</v>
      </c>
      <c r="AX92" s="73" t="s">
        <v>67</v>
      </c>
      <c r="AY92" s="73" t="s">
        <v>68</v>
      </c>
      <c r="AZ92" s="73" t="s">
        <v>69</v>
      </c>
      <c r="BA92" s="73" t="s">
        <v>70</v>
      </c>
      <c r="BB92" s="73" t="s">
        <v>71</v>
      </c>
      <c r="BC92" s="73" t="s">
        <v>72</v>
      </c>
      <c r="BD92" s="74" t="s">
        <v>73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19">
        <f>ROUND(SUM(AG95:AG96),2)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82" t="s">
        <v>1</v>
      </c>
      <c r="AR94" s="83"/>
      <c r="AS94" s="84">
        <f>ROUND(SUM(AS95:AS96),2)</f>
        <v>0</v>
      </c>
      <c r="AT94" s="85">
        <f>ROUND(SUM(AV94:AW94),2)</f>
        <v>0</v>
      </c>
      <c r="AU94" s="86">
        <f>ROUND(SUM(AU95:AU96),5)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ROUND(SUM(AZ95:AZ96),2)</f>
        <v>0</v>
      </c>
      <c r="BA94" s="85">
        <f>ROUND(SUM(BA95:BA96),2)</f>
        <v>0</v>
      </c>
      <c r="BB94" s="85">
        <f>ROUND(SUM(BB95:BB96),2)</f>
        <v>0</v>
      </c>
      <c r="BC94" s="85">
        <f>ROUND(SUM(BC95:BC96),2)</f>
        <v>0</v>
      </c>
      <c r="BD94" s="87">
        <f>ROUND(SUM(BD95:BD96),2)</f>
        <v>0</v>
      </c>
      <c r="BS94" s="88" t="s">
        <v>75</v>
      </c>
      <c r="BT94" s="88" t="s">
        <v>76</v>
      </c>
      <c r="BU94" s="89" t="s">
        <v>77</v>
      </c>
      <c r="BV94" s="88" t="s">
        <v>78</v>
      </c>
      <c r="BW94" s="88" t="s">
        <v>5</v>
      </c>
      <c r="BX94" s="88" t="s">
        <v>79</v>
      </c>
      <c r="CL94" s="88" t="s">
        <v>1</v>
      </c>
    </row>
    <row r="95" spans="1:91" s="7" customFormat="1" ht="16.5" customHeight="1">
      <c r="A95" s="90" t="s">
        <v>80</v>
      </c>
      <c r="B95" s="91"/>
      <c r="C95" s="92"/>
      <c r="D95" s="218" t="s">
        <v>81</v>
      </c>
      <c r="E95" s="218"/>
      <c r="F95" s="218"/>
      <c r="G95" s="218"/>
      <c r="H95" s="218"/>
      <c r="I95" s="93"/>
      <c r="J95" s="218" t="s">
        <v>82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'SO1 - Demolice objektu 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94" t="s">
        <v>83</v>
      </c>
      <c r="AR95" s="95"/>
      <c r="AS95" s="96">
        <v>0</v>
      </c>
      <c r="AT95" s="97">
        <f>ROUND(SUM(AV95:AW95),2)</f>
        <v>0</v>
      </c>
      <c r="AU95" s="98">
        <f>'SO1 - Demolice objektu '!P128</f>
        <v>0</v>
      </c>
      <c r="AV95" s="97">
        <f>'SO1 - Demolice objektu '!J33</f>
        <v>0</v>
      </c>
      <c r="AW95" s="97">
        <f>'SO1 - Demolice objektu '!J34</f>
        <v>0</v>
      </c>
      <c r="AX95" s="97">
        <f>'SO1 - Demolice objektu '!J35</f>
        <v>0</v>
      </c>
      <c r="AY95" s="97">
        <f>'SO1 - Demolice objektu '!J36</f>
        <v>0</v>
      </c>
      <c r="AZ95" s="97">
        <f>'SO1 - Demolice objektu '!F33</f>
        <v>0</v>
      </c>
      <c r="BA95" s="97">
        <f>'SO1 - Demolice objektu '!F34</f>
        <v>0</v>
      </c>
      <c r="BB95" s="97">
        <f>'SO1 - Demolice objektu '!F35</f>
        <v>0</v>
      </c>
      <c r="BC95" s="97">
        <f>'SO1 - Demolice objektu '!F36</f>
        <v>0</v>
      </c>
      <c r="BD95" s="99">
        <f>'SO1 - Demolice objektu '!F37</f>
        <v>0</v>
      </c>
      <c r="BT95" s="100" t="s">
        <v>84</v>
      </c>
      <c r="BV95" s="100" t="s">
        <v>78</v>
      </c>
      <c r="BW95" s="100" t="s">
        <v>85</v>
      </c>
      <c r="BX95" s="100" t="s">
        <v>5</v>
      </c>
      <c r="CL95" s="100" t="s">
        <v>1</v>
      </c>
      <c r="CM95" s="100" t="s">
        <v>86</v>
      </c>
    </row>
    <row r="96" spans="1:91" s="7" customFormat="1" ht="24.75" customHeight="1">
      <c r="A96" s="90" t="s">
        <v>80</v>
      </c>
      <c r="B96" s="91"/>
      <c r="C96" s="92"/>
      <c r="D96" s="218" t="s">
        <v>87</v>
      </c>
      <c r="E96" s="218"/>
      <c r="F96" s="218"/>
      <c r="G96" s="218"/>
      <c r="H96" s="218"/>
      <c r="I96" s="93"/>
      <c r="J96" s="218" t="s">
        <v>88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'SO2 - Oprava povrchů okol...'!J30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94" t="s">
        <v>83</v>
      </c>
      <c r="AR96" s="95"/>
      <c r="AS96" s="101">
        <v>0</v>
      </c>
      <c r="AT96" s="102">
        <f>ROUND(SUM(AV96:AW96),2)</f>
        <v>0</v>
      </c>
      <c r="AU96" s="103">
        <f>'SO2 - Oprava povrchů okol...'!P124</f>
        <v>0</v>
      </c>
      <c r="AV96" s="102">
        <f>'SO2 - Oprava povrchů okol...'!J33</f>
        <v>0</v>
      </c>
      <c r="AW96" s="102">
        <f>'SO2 - Oprava povrchů okol...'!J34</f>
        <v>0</v>
      </c>
      <c r="AX96" s="102">
        <f>'SO2 - Oprava povrchů okol...'!J35</f>
        <v>0</v>
      </c>
      <c r="AY96" s="102">
        <f>'SO2 - Oprava povrchů okol...'!J36</f>
        <v>0</v>
      </c>
      <c r="AZ96" s="102">
        <f>'SO2 - Oprava povrchů okol...'!F33</f>
        <v>0</v>
      </c>
      <c r="BA96" s="102">
        <f>'SO2 - Oprava povrchů okol...'!F34</f>
        <v>0</v>
      </c>
      <c r="BB96" s="102">
        <f>'SO2 - Oprava povrchů okol...'!F35</f>
        <v>0</v>
      </c>
      <c r="BC96" s="102">
        <f>'SO2 - Oprava povrchů okol...'!F36</f>
        <v>0</v>
      </c>
      <c r="BD96" s="104">
        <f>'SO2 - Oprava povrchů okol...'!F37</f>
        <v>0</v>
      </c>
      <c r="BT96" s="100" t="s">
        <v>84</v>
      </c>
      <c r="BV96" s="100" t="s">
        <v>78</v>
      </c>
      <c r="BW96" s="100" t="s">
        <v>89</v>
      </c>
      <c r="BX96" s="100" t="s">
        <v>5</v>
      </c>
      <c r="CL96" s="100" t="s">
        <v>1</v>
      </c>
      <c r="CM96" s="100" t="s">
        <v>86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algorithmName="SHA-512" hashValue="tRoKOdE9XJICTKYq/Hl1etDMqQPrpkKRvv/CxRdc6kA9ZSlfNYoJE25P2CCx+BVVOZosBvF30jqdoGMVbfvJaA==" saltValue="QlOZEcuZ775tnE6KSvEyo+hSBLdEn/+LYqr2ul2E4yKtf2IcyDr04hsVvyCrdMJHFeaaapL2duN1fhO7x9n4cQ==" spinCount="100000" sheet="1" objects="1" scenarios="1" formatColumns="0" formatRows="0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SO1 - Demolice objektu '!C2" display="/"/>
    <hyperlink ref="A96" location="'SO2 - Oprava povrchů okol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6"/>
  <sheetViews>
    <sheetView showGridLines="0" tabSelected="1" topLeftCell="A198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4" t="s">
        <v>85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86</v>
      </c>
    </row>
    <row r="4" spans="1:46" s="1" customFormat="1" ht="24.95" customHeight="1">
      <c r="B4" s="17"/>
      <c r="D4" s="107" t="s">
        <v>90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59" t="str">
        <f>'Rekapitulace stavby'!K6</f>
        <v>Demolice přístavby domu č.p. 38 Chomutov</v>
      </c>
      <c r="F7" s="260"/>
      <c r="G7" s="260"/>
      <c r="H7" s="260"/>
      <c r="L7" s="17"/>
    </row>
    <row r="8" spans="1:46" s="2" customFormat="1" ht="12" customHeight="1">
      <c r="A8" s="31"/>
      <c r="B8" s="36"/>
      <c r="C8" s="31"/>
      <c r="D8" s="109" t="s">
        <v>91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1" t="s">
        <v>92</v>
      </c>
      <c r="F9" s="262"/>
      <c r="G9" s="262"/>
      <c r="H9" s="26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11. 4. 2024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26</v>
      </c>
      <c r="F15" s="31"/>
      <c r="G15" s="31"/>
      <c r="H15" s="31"/>
      <c r="I15" s="109" t="s">
        <v>27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3" t="str">
        <f>'Rekapitulace stavby'!E14</f>
        <v>Vyplň údaj</v>
      </c>
      <c r="F18" s="264"/>
      <c r="G18" s="264"/>
      <c r="H18" s="264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27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25</v>
      </c>
      <c r="J23" s="110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34</v>
      </c>
      <c r="F24" s="31"/>
      <c r="G24" s="31"/>
      <c r="H24" s="31"/>
      <c r="I24" s="109" t="s">
        <v>27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35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5" t="s">
        <v>1</v>
      </c>
      <c r="F27" s="265"/>
      <c r="G27" s="265"/>
      <c r="H27" s="2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36</v>
      </c>
      <c r="E30" s="31"/>
      <c r="F30" s="31"/>
      <c r="G30" s="31"/>
      <c r="H30" s="31"/>
      <c r="I30" s="31"/>
      <c r="J30" s="117">
        <f>ROUND(J128,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38</v>
      </c>
      <c r="G32" s="31"/>
      <c r="H32" s="31"/>
      <c r="I32" s="118" t="s">
        <v>37</v>
      </c>
      <c r="J32" s="118" t="s">
        <v>39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40</v>
      </c>
      <c r="E33" s="109" t="s">
        <v>41</v>
      </c>
      <c r="F33" s="120">
        <f>ROUND((SUM(BE128:BE215)),  2)</f>
        <v>0</v>
      </c>
      <c r="G33" s="31"/>
      <c r="H33" s="31"/>
      <c r="I33" s="121">
        <v>0.21</v>
      </c>
      <c r="J33" s="120">
        <f>ROUND(((SUM(BE128:BE215))*I33),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42</v>
      </c>
      <c r="F34" s="120">
        <f>ROUND((SUM(BF128:BF215)),  2)</f>
        <v>0</v>
      </c>
      <c r="G34" s="31"/>
      <c r="H34" s="31"/>
      <c r="I34" s="121">
        <v>0.12</v>
      </c>
      <c r="J34" s="120">
        <f>ROUND(((SUM(BF128:BF215))*I34),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43</v>
      </c>
      <c r="F35" s="120">
        <f>ROUND((SUM(BG128:BG215)),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44</v>
      </c>
      <c r="F36" s="120">
        <f>ROUND((SUM(BH128:BH215)),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45</v>
      </c>
      <c r="F37" s="120">
        <f>ROUND((SUM(BI128:BI215)),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49</v>
      </c>
      <c r="E50" s="130"/>
      <c r="F50" s="130"/>
      <c r="G50" s="129" t="s">
        <v>50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51</v>
      </c>
      <c r="E61" s="132"/>
      <c r="F61" s="133" t="s">
        <v>52</v>
      </c>
      <c r="G61" s="131" t="s">
        <v>51</v>
      </c>
      <c r="H61" s="132"/>
      <c r="I61" s="132"/>
      <c r="J61" s="134" t="s">
        <v>52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53</v>
      </c>
      <c r="E65" s="135"/>
      <c r="F65" s="135"/>
      <c r="G65" s="129" t="s">
        <v>54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51</v>
      </c>
      <c r="E76" s="132"/>
      <c r="F76" s="133" t="s">
        <v>52</v>
      </c>
      <c r="G76" s="131" t="s">
        <v>51</v>
      </c>
      <c r="H76" s="132"/>
      <c r="I76" s="132"/>
      <c r="J76" s="134" t="s">
        <v>52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93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57" t="str">
        <f>E7</f>
        <v>Demolice přístavby domu č.p. 38 Chomutov</v>
      </c>
      <c r="F85" s="258"/>
      <c r="G85" s="258"/>
      <c r="H85" s="25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91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6" t="str">
        <f>E9</f>
        <v xml:space="preserve">SO1 - Demolice objektu </v>
      </c>
      <c r="F87" s="256"/>
      <c r="G87" s="256"/>
      <c r="H87" s="25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>Husovo náměstí</v>
      </c>
      <c r="G89" s="33"/>
      <c r="H89" s="33"/>
      <c r="I89" s="26" t="s">
        <v>22</v>
      </c>
      <c r="J89" s="63" t="str">
        <f>IF(J12="","",J12)</f>
        <v>11. 4. 2024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24</v>
      </c>
      <c r="D91" s="33"/>
      <c r="E91" s="33"/>
      <c r="F91" s="24" t="str">
        <f>E15</f>
        <v>MMCH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Peřina František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94</v>
      </c>
      <c r="D94" s="141"/>
      <c r="E94" s="141"/>
      <c r="F94" s="141"/>
      <c r="G94" s="141"/>
      <c r="H94" s="141"/>
      <c r="I94" s="141"/>
      <c r="J94" s="142" t="s">
        <v>95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3" t="s">
        <v>96</v>
      </c>
      <c r="D96" s="33"/>
      <c r="E96" s="33"/>
      <c r="F96" s="33"/>
      <c r="G96" s="33"/>
      <c r="H96" s="33"/>
      <c r="I96" s="33"/>
      <c r="J96" s="81">
        <f>J128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97</v>
      </c>
    </row>
    <row r="97" spans="1:31" s="9" customFormat="1" ht="24.95" hidden="1" customHeight="1">
      <c r="B97" s="144"/>
      <c r="C97" s="145"/>
      <c r="D97" s="146" t="s">
        <v>98</v>
      </c>
      <c r="E97" s="147"/>
      <c r="F97" s="147"/>
      <c r="G97" s="147"/>
      <c r="H97" s="147"/>
      <c r="I97" s="147"/>
      <c r="J97" s="148">
        <f>J129</f>
        <v>0</v>
      </c>
      <c r="K97" s="145"/>
      <c r="L97" s="149"/>
    </row>
    <row r="98" spans="1:31" s="10" customFormat="1" ht="19.899999999999999" hidden="1" customHeight="1">
      <c r="B98" s="150"/>
      <c r="C98" s="151"/>
      <c r="D98" s="152" t="s">
        <v>99</v>
      </c>
      <c r="E98" s="153"/>
      <c r="F98" s="153"/>
      <c r="G98" s="153"/>
      <c r="H98" s="153"/>
      <c r="I98" s="153"/>
      <c r="J98" s="154">
        <f>J130</f>
        <v>0</v>
      </c>
      <c r="K98" s="151"/>
      <c r="L98" s="155"/>
    </row>
    <row r="99" spans="1:31" s="10" customFormat="1" ht="19.899999999999999" hidden="1" customHeight="1">
      <c r="B99" s="150"/>
      <c r="C99" s="151"/>
      <c r="D99" s="152" t="s">
        <v>100</v>
      </c>
      <c r="E99" s="153"/>
      <c r="F99" s="153"/>
      <c r="G99" s="153"/>
      <c r="H99" s="153"/>
      <c r="I99" s="153"/>
      <c r="J99" s="154">
        <f>J162</f>
        <v>0</v>
      </c>
      <c r="K99" s="151"/>
      <c r="L99" s="155"/>
    </row>
    <row r="100" spans="1:31" s="9" customFormat="1" ht="24.95" hidden="1" customHeight="1">
      <c r="B100" s="144"/>
      <c r="C100" s="145"/>
      <c r="D100" s="146" t="s">
        <v>101</v>
      </c>
      <c r="E100" s="147"/>
      <c r="F100" s="147"/>
      <c r="G100" s="147"/>
      <c r="H100" s="147"/>
      <c r="I100" s="147"/>
      <c r="J100" s="148">
        <f>J172</f>
        <v>0</v>
      </c>
      <c r="K100" s="145"/>
      <c r="L100" s="149"/>
    </row>
    <row r="101" spans="1:31" s="10" customFormat="1" ht="19.899999999999999" hidden="1" customHeight="1">
      <c r="B101" s="150"/>
      <c r="C101" s="151"/>
      <c r="D101" s="152" t="s">
        <v>102</v>
      </c>
      <c r="E101" s="153"/>
      <c r="F101" s="153"/>
      <c r="G101" s="153"/>
      <c r="H101" s="153"/>
      <c r="I101" s="153"/>
      <c r="J101" s="154">
        <f>J173</f>
        <v>0</v>
      </c>
      <c r="K101" s="151"/>
      <c r="L101" s="155"/>
    </row>
    <row r="102" spans="1:31" s="10" customFormat="1" ht="19.899999999999999" hidden="1" customHeight="1">
      <c r="B102" s="150"/>
      <c r="C102" s="151"/>
      <c r="D102" s="152" t="s">
        <v>103</v>
      </c>
      <c r="E102" s="153"/>
      <c r="F102" s="153"/>
      <c r="G102" s="153"/>
      <c r="H102" s="153"/>
      <c r="I102" s="153"/>
      <c r="J102" s="154">
        <f>J186</f>
        <v>0</v>
      </c>
      <c r="K102" s="151"/>
      <c r="L102" s="155"/>
    </row>
    <row r="103" spans="1:31" s="10" customFormat="1" ht="19.899999999999999" hidden="1" customHeight="1">
      <c r="B103" s="150"/>
      <c r="C103" s="151"/>
      <c r="D103" s="152" t="s">
        <v>104</v>
      </c>
      <c r="E103" s="153"/>
      <c r="F103" s="153"/>
      <c r="G103" s="153"/>
      <c r="H103" s="153"/>
      <c r="I103" s="153"/>
      <c r="J103" s="154">
        <f>J197</f>
        <v>0</v>
      </c>
      <c r="K103" s="151"/>
      <c r="L103" s="155"/>
    </row>
    <row r="104" spans="1:31" s="9" customFormat="1" ht="24.95" hidden="1" customHeight="1">
      <c r="B104" s="144"/>
      <c r="C104" s="145"/>
      <c r="D104" s="146" t="s">
        <v>105</v>
      </c>
      <c r="E104" s="147"/>
      <c r="F104" s="147"/>
      <c r="G104" s="147"/>
      <c r="H104" s="147"/>
      <c r="I104" s="147"/>
      <c r="J104" s="148">
        <f>J204</f>
        <v>0</v>
      </c>
      <c r="K104" s="145"/>
      <c r="L104" s="149"/>
    </row>
    <row r="105" spans="1:31" s="10" customFormat="1" ht="19.899999999999999" hidden="1" customHeight="1">
      <c r="B105" s="150"/>
      <c r="C105" s="151"/>
      <c r="D105" s="152" t="s">
        <v>106</v>
      </c>
      <c r="E105" s="153"/>
      <c r="F105" s="153"/>
      <c r="G105" s="153"/>
      <c r="H105" s="153"/>
      <c r="I105" s="153"/>
      <c r="J105" s="154">
        <f>J205</f>
        <v>0</v>
      </c>
      <c r="K105" s="151"/>
      <c r="L105" s="155"/>
    </row>
    <row r="106" spans="1:31" s="10" customFormat="1" ht="19.899999999999999" hidden="1" customHeight="1">
      <c r="B106" s="150"/>
      <c r="C106" s="151"/>
      <c r="D106" s="152" t="s">
        <v>107</v>
      </c>
      <c r="E106" s="153"/>
      <c r="F106" s="153"/>
      <c r="G106" s="153"/>
      <c r="H106" s="153"/>
      <c r="I106" s="153"/>
      <c r="J106" s="154">
        <f>J209</f>
        <v>0</v>
      </c>
      <c r="K106" s="151"/>
      <c r="L106" s="155"/>
    </row>
    <row r="107" spans="1:31" s="10" customFormat="1" ht="19.899999999999999" hidden="1" customHeight="1">
      <c r="B107" s="150"/>
      <c r="C107" s="151"/>
      <c r="D107" s="152" t="s">
        <v>108</v>
      </c>
      <c r="E107" s="153"/>
      <c r="F107" s="153"/>
      <c r="G107" s="153"/>
      <c r="H107" s="153"/>
      <c r="I107" s="153"/>
      <c r="J107" s="154">
        <f>J211</f>
        <v>0</v>
      </c>
      <c r="K107" s="151"/>
      <c r="L107" s="155"/>
    </row>
    <row r="108" spans="1:31" s="10" customFormat="1" ht="19.899999999999999" hidden="1" customHeight="1">
      <c r="B108" s="150"/>
      <c r="C108" s="151"/>
      <c r="D108" s="152" t="s">
        <v>109</v>
      </c>
      <c r="E108" s="153"/>
      <c r="F108" s="153"/>
      <c r="G108" s="153"/>
      <c r="H108" s="153"/>
      <c r="I108" s="153"/>
      <c r="J108" s="154">
        <f>J213</f>
        <v>0</v>
      </c>
      <c r="K108" s="151"/>
      <c r="L108" s="155"/>
    </row>
    <row r="109" spans="1:31" s="2" customFormat="1" ht="21.75" hidden="1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hidden="1" customHeight="1">
      <c r="A110" s="31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hidden="1"/>
    <row r="112" spans="1:31" hidden="1"/>
    <row r="113" spans="1:63" hidden="1"/>
    <row r="114" spans="1:63" s="2" customFormat="1" ht="6.95" customHeight="1">
      <c r="A114" s="31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110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16</v>
      </c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57" t="str">
        <f>E7</f>
        <v>Demolice přístavby domu č.p. 38 Chomutov</v>
      </c>
      <c r="F118" s="258"/>
      <c r="G118" s="258"/>
      <c r="H118" s="258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91</v>
      </c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26" t="str">
        <f>E9</f>
        <v xml:space="preserve">SO1 - Demolice objektu </v>
      </c>
      <c r="F120" s="256"/>
      <c r="G120" s="256"/>
      <c r="H120" s="256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20</v>
      </c>
      <c r="D122" s="33"/>
      <c r="E122" s="33"/>
      <c r="F122" s="24" t="str">
        <f>F12</f>
        <v>Husovo náměstí</v>
      </c>
      <c r="G122" s="33"/>
      <c r="H122" s="33"/>
      <c r="I122" s="26" t="s">
        <v>22</v>
      </c>
      <c r="J122" s="63" t="str">
        <f>IF(J12="","",J12)</f>
        <v>11. 4. 2024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24</v>
      </c>
      <c r="D124" s="33"/>
      <c r="E124" s="33"/>
      <c r="F124" s="24" t="str">
        <f>E15</f>
        <v>MMCH</v>
      </c>
      <c r="G124" s="33"/>
      <c r="H124" s="33"/>
      <c r="I124" s="26" t="s">
        <v>30</v>
      </c>
      <c r="J124" s="29" t="str">
        <f>E21</f>
        <v xml:space="preserve"> 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6" t="s">
        <v>28</v>
      </c>
      <c r="D125" s="33"/>
      <c r="E125" s="33"/>
      <c r="F125" s="24" t="str">
        <f>IF(E18="","",E18)</f>
        <v>Vyplň údaj</v>
      </c>
      <c r="G125" s="33"/>
      <c r="H125" s="33"/>
      <c r="I125" s="26" t="s">
        <v>33</v>
      </c>
      <c r="J125" s="29" t="str">
        <f>E24</f>
        <v>Peřina František</v>
      </c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56"/>
      <c r="B127" s="157"/>
      <c r="C127" s="158" t="s">
        <v>111</v>
      </c>
      <c r="D127" s="159" t="s">
        <v>61</v>
      </c>
      <c r="E127" s="159" t="s">
        <v>57</v>
      </c>
      <c r="F127" s="159" t="s">
        <v>58</v>
      </c>
      <c r="G127" s="159" t="s">
        <v>112</v>
      </c>
      <c r="H127" s="159" t="s">
        <v>113</v>
      </c>
      <c r="I127" s="159" t="s">
        <v>114</v>
      </c>
      <c r="J127" s="160" t="s">
        <v>95</v>
      </c>
      <c r="K127" s="161" t="s">
        <v>115</v>
      </c>
      <c r="L127" s="162"/>
      <c r="M127" s="72" t="s">
        <v>1</v>
      </c>
      <c r="N127" s="73" t="s">
        <v>40</v>
      </c>
      <c r="O127" s="73" t="s">
        <v>116</v>
      </c>
      <c r="P127" s="73" t="s">
        <v>117</v>
      </c>
      <c r="Q127" s="73" t="s">
        <v>118</v>
      </c>
      <c r="R127" s="73" t="s">
        <v>119</v>
      </c>
      <c r="S127" s="73" t="s">
        <v>120</v>
      </c>
      <c r="T127" s="74" t="s">
        <v>121</v>
      </c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</row>
    <row r="128" spans="1:63" s="2" customFormat="1" ht="22.9" customHeight="1">
      <c r="A128" s="31"/>
      <c r="B128" s="32"/>
      <c r="C128" s="79" t="s">
        <v>122</v>
      </c>
      <c r="D128" s="33"/>
      <c r="E128" s="33"/>
      <c r="F128" s="33"/>
      <c r="G128" s="33"/>
      <c r="H128" s="33"/>
      <c r="I128" s="33"/>
      <c r="J128" s="163">
        <f>BK128</f>
        <v>0</v>
      </c>
      <c r="K128" s="33"/>
      <c r="L128" s="36"/>
      <c r="M128" s="75"/>
      <c r="N128" s="164"/>
      <c r="O128" s="76"/>
      <c r="P128" s="165">
        <f>P129+P172+P204</f>
        <v>0</v>
      </c>
      <c r="Q128" s="76"/>
      <c r="R128" s="165">
        <f>R129+R172+R204</f>
        <v>2.7026999999999999E-2</v>
      </c>
      <c r="S128" s="76"/>
      <c r="T128" s="166">
        <f>T129+T172+T204</f>
        <v>846.98893499999986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75</v>
      </c>
      <c r="AU128" s="14" t="s">
        <v>97</v>
      </c>
      <c r="BK128" s="167">
        <f>BK129+BK172+BK204</f>
        <v>0</v>
      </c>
    </row>
    <row r="129" spans="1:65" s="12" customFormat="1" ht="25.9" customHeight="1">
      <c r="B129" s="168"/>
      <c r="C129" s="169"/>
      <c r="D129" s="170" t="s">
        <v>75</v>
      </c>
      <c r="E129" s="171" t="s">
        <v>123</v>
      </c>
      <c r="F129" s="171" t="s">
        <v>124</v>
      </c>
      <c r="G129" s="169"/>
      <c r="H129" s="169"/>
      <c r="I129" s="172"/>
      <c r="J129" s="173">
        <f>BK129</f>
        <v>0</v>
      </c>
      <c r="K129" s="169"/>
      <c r="L129" s="174"/>
      <c r="M129" s="175"/>
      <c r="N129" s="176"/>
      <c r="O129" s="176"/>
      <c r="P129" s="177">
        <f>P130+P162</f>
        <v>0</v>
      </c>
      <c r="Q129" s="176"/>
      <c r="R129" s="177">
        <f>R130+R162</f>
        <v>2.7026999999999999E-2</v>
      </c>
      <c r="S129" s="176"/>
      <c r="T129" s="178">
        <f>T130+T162</f>
        <v>819.36999199999991</v>
      </c>
      <c r="AR129" s="179" t="s">
        <v>84</v>
      </c>
      <c r="AT129" s="180" t="s">
        <v>75</v>
      </c>
      <c r="AU129" s="180" t="s">
        <v>76</v>
      </c>
      <c r="AY129" s="179" t="s">
        <v>125</v>
      </c>
      <c r="BK129" s="181">
        <f>BK130+BK162</f>
        <v>0</v>
      </c>
    </row>
    <row r="130" spans="1:65" s="12" customFormat="1" ht="22.9" customHeight="1">
      <c r="B130" s="168"/>
      <c r="C130" s="169"/>
      <c r="D130" s="170" t="s">
        <v>75</v>
      </c>
      <c r="E130" s="182" t="s">
        <v>126</v>
      </c>
      <c r="F130" s="182" t="s">
        <v>127</v>
      </c>
      <c r="G130" s="169"/>
      <c r="H130" s="169"/>
      <c r="I130" s="172"/>
      <c r="J130" s="183">
        <f>BK130</f>
        <v>0</v>
      </c>
      <c r="K130" s="169"/>
      <c r="L130" s="174"/>
      <c r="M130" s="175"/>
      <c r="N130" s="176"/>
      <c r="O130" s="176"/>
      <c r="P130" s="177">
        <f>SUM(P131:P161)</f>
        <v>0</v>
      </c>
      <c r="Q130" s="176"/>
      <c r="R130" s="177">
        <f>SUM(R131:R161)</f>
        <v>2.7026999999999999E-2</v>
      </c>
      <c r="S130" s="176"/>
      <c r="T130" s="178">
        <f>SUM(T131:T161)</f>
        <v>819.36999199999991</v>
      </c>
      <c r="AR130" s="179" t="s">
        <v>84</v>
      </c>
      <c r="AT130" s="180" t="s">
        <v>75</v>
      </c>
      <c r="AU130" s="180" t="s">
        <v>84</v>
      </c>
      <c r="AY130" s="179" t="s">
        <v>125</v>
      </c>
      <c r="BK130" s="181">
        <f>SUM(BK131:BK161)</f>
        <v>0</v>
      </c>
    </row>
    <row r="131" spans="1:65" s="2" customFormat="1" ht="16.5" customHeight="1">
      <c r="A131" s="31"/>
      <c r="B131" s="32"/>
      <c r="C131" s="184" t="s">
        <v>84</v>
      </c>
      <c r="D131" s="184" t="s">
        <v>128</v>
      </c>
      <c r="E131" s="185" t="s">
        <v>129</v>
      </c>
      <c r="F131" s="186" t="s">
        <v>130</v>
      </c>
      <c r="G131" s="187" t="s">
        <v>131</v>
      </c>
      <c r="H131" s="188">
        <v>160</v>
      </c>
      <c r="I131" s="189"/>
      <c r="J131" s="190">
        <f t="shared" ref="J131:J161" si="0">ROUND(I131*H131,2)</f>
        <v>0</v>
      </c>
      <c r="K131" s="191"/>
      <c r="L131" s="36"/>
      <c r="M131" s="192" t="s">
        <v>1</v>
      </c>
      <c r="N131" s="193" t="s">
        <v>41</v>
      </c>
      <c r="O131" s="68"/>
      <c r="P131" s="194">
        <f t="shared" ref="P131:P161" si="1">O131*H131</f>
        <v>0</v>
      </c>
      <c r="Q131" s="194">
        <v>0</v>
      </c>
      <c r="R131" s="194">
        <f t="shared" ref="R131:R161" si="2">Q131*H131</f>
        <v>0</v>
      </c>
      <c r="S131" s="194">
        <v>0</v>
      </c>
      <c r="T131" s="195">
        <f t="shared" ref="T131:T161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132</v>
      </c>
      <c r="AT131" s="196" t="s">
        <v>128</v>
      </c>
      <c r="AU131" s="196" t="s">
        <v>86</v>
      </c>
      <c r="AY131" s="14" t="s">
        <v>125</v>
      </c>
      <c r="BE131" s="197">
        <f t="shared" ref="BE131:BE161" si="4">IF(N131="základní",J131,0)</f>
        <v>0</v>
      </c>
      <c r="BF131" s="197">
        <f t="shared" ref="BF131:BF161" si="5">IF(N131="snížená",J131,0)</f>
        <v>0</v>
      </c>
      <c r="BG131" s="197">
        <f t="shared" ref="BG131:BG161" si="6">IF(N131="zákl. přenesená",J131,0)</f>
        <v>0</v>
      </c>
      <c r="BH131" s="197">
        <f t="shared" ref="BH131:BH161" si="7">IF(N131="sníž. přenesená",J131,0)</f>
        <v>0</v>
      </c>
      <c r="BI131" s="197">
        <f t="shared" ref="BI131:BI161" si="8">IF(N131="nulová",J131,0)</f>
        <v>0</v>
      </c>
      <c r="BJ131" s="14" t="s">
        <v>84</v>
      </c>
      <c r="BK131" s="197">
        <f t="shared" ref="BK131:BK161" si="9">ROUND(I131*H131,2)</f>
        <v>0</v>
      </c>
      <c r="BL131" s="14" t="s">
        <v>132</v>
      </c>
      <c r="BM131" s="196" t="s">
        <v>133</v>
      </c>
    </row>
    <row r="132" spans="1:65" s="2" customFormat="1" ht="16.5" customHeight="1">
      <c r="A132" s="31"/>
      <c r="B132" s="32"/>
      <c r="C132" s="184" t="s">
        <v>86</v>
      </c>
      <c r="D132" s="184" t="s">
        <v>128</v>
      </c>
      <c r="E132" s="185" t="s">
        <v>134</v>
      </c>
      <c r="F132" s="186" t="s">
        <v>135</v>
      </c>
      <c r="G132" s="187" t="s">
        <v>131</v>
      </c>
      <c r="H132" s="188">
        <v>4800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41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132</v>
      </c>
      <c r="AT132" s="196" t="s">
        <v>128</v>
      </c>
      <c r="AU132" s="196" t="s">
        <v>86</v>
      </c>
      <c r="AY132" s="14" t="s">
        <v>125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84</v>
      </c>
      <c r="BK132" s="197">
        <f t="shared" si="9"/>
        <v>0</v>
      </c>
      <c r="BL132" s="14" t="s">
        <v>132</v>
      </c>
      <c r="BM132" s="196" t="s">
        <v>136</v>
      </c>
    </row>
    <row r="133" spans="1:65" s="2" customFormat="1" ht="21.75" customHeight="1">
      <c r="A133" s="31"/>
      <c r="B133" s="32"/>
      <c r="C133" s="184" t="s">
        <v>137</v>
      </c>
      <c r="D133" s="184" t="s">
        <v>128</v>
      </c>
      <c r="E133" s="185" t="s">
        <v>138</v>
      </c>
      <c r="F133" s="186" t="s">
        <v>139</v>
      </c>
      <c r="G133" s="187" t="s">
        <v>131</v>
      </c>
      <c r="H133" s="188">
        <v>160</v>
      </c>
      <c r="I133" s="189"/>
      <c r="J133" s="190">
        <f t="shared" si="0"/>
        <v>0</v>
      </c>
      <c r="K133" s="191"/>
      <c r="L133" s="36"/>
      <c r="M133" s="192" t="s">
        <v>1</v>
      </c>
      <c r="N133" s="193" t="s">
        <v>41</v>
      </c>
      <c r="O133" s="68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132</v>
      </c>
      <c r="AT133" s="196" t="s">
        <v>128</v>
      </c>
      <c r="AU133" s="196" t="s">
        <v>86</v>
      </c>
      <c r="AY133" s="14" t="s">
        <v>125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84</v>
      </c>
      <c r="BK133" s="197">
        <f t="shared" si="9"/>
        <v>0</v>
      </c>
      <c r="BL133" s="14" t="s">
        <v>132</v>
      </c>
      <c r="BM133" s="196" t="s">
        <v>140</v>
      </c>
    </row>
    <row r="134" spans="1:65" s="2" customFormat="1" ht="16.5" customHeight="1">
      <c r="A134" s="31"/>
      <c r="B134" s="32"/>
      <c r="C134" s="184" t="s">
        <v>132</v>
      </c>
      <c r="D134" s="184" t="s">
        <v>128</v>
      </c>
      <c r="E134" s="185" t="s">
        <v>141</v>
      </c>
      <c r="F134" s="186" t="s">
        <v>142</v>
      </c>
      <c r="G134" s="187" t="s">
        <v>143</v>
      </c>
      <c r="H134" s="188">
        <v>80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41</v>
      </c>
      <c r="O134" s="68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132</v>
      </c>
      <c r="AT134" s="196" t="s">
        <v>128</v>
      </c>
      <c r="AU134" s="196" t="s">
        <v>86</v>
      </c>
      <c r="AY134" s="14" t="s">
        <v>125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84</v>
      </c>
      <c r="BK134" s="197">
        <f t="shared" si="9"/>
        <v>0</v>
      </c>
      <c r="BL134" s="14" t="s">
        <v>132</v>
      </c>
      <c r="BM134" s="196" t="s">
        <v>144</v>
      </c>
    </row>
    <row r="135" spans="1:65" s="2" customFormat="1" ht="37.9" customHeight="1">
      <c r="A135" s="31"/>
      <c r="B135" s="32"/>
      <c r="C135" s="184" t="s">
        <v>145</v>
      </c>
      <c r="D135" s="184" t="s">
        <v>128</v>
      </c>
      <c r="E135" s="185" t="s">
        <v>146</v>
      </c>
      <c r="F135" s="186" t="s">
        <v>147</v>
      </c>
      <c r="G135" s="187" t="s">
        <v>131</v>
      </c>
      <c r="H135" s="188">
        <v>128.69999999999999</v>
      </c>
      <c r="I135" s="189"/>
      <c r="J135" s="190">
        <f t="shared" si="0"/>
        <v>0</v>
      </c>
      <c r="K135" s="191"/>
      <c r="L135" s="36"/>
      <c r="M135" s="192" t="s">
        <v>1</v>
      </c>
      <c r="N135" s="193" t="s">
        <v>41</v>
      </c>
      <c r="O135" s="68"/>
      <c r="P135" s="194">
        <f t="shared" si="1"/>
        <v>0</v>
      </c>
      <c r="Q135" s="194">
        <v>2.1000000000000001E-4</v>
      </c>
      <c r="R135" s="194">
        <f t="shared" si="2"/>
        <v>2.7026999999999999E-2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132</v>
      </c>
      <c r="AT135" s="196" t="s">
        <v>128</v>
      </c>
      <c r="AU135" s="196" t="s">
        <v>86</v>
      </c>
      <c r="AY135" s="14" t="s">
        <v>125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84</v>
      </c>
      <c r="BK135" s="197">
        <f t="shared" si="9"/>
        <v>0</v>
      </c>
      <c r="BL135" s="14" t="s">
        <v>132</v>
      </c>
      <c r="BM135" s="196" t="s">
        <v>148</v>
      </c>
    </row>
    <row r="136" spans="1:65" s="2" customFormat="1" ht="24.2" customHeight="1">
      <c r="A136" s="31"/>
      <c r="B136" s="32"/>
      <c r="C136" s="184" t="s">
        <v>149</v>
      </c>
      <c r="D136" s="184" t="s">
        <v>128</v>
      </c>
      <c r="E136" s="185" t="s">
        <v>150</v>
      </c>
      <c r="F136" s="186" t="s">
        <v>151</v>
      </c>
      <c r="G136" s="187" t="s">
        <v>152</v>
      </c>
      <c r="H136" s="188">
        <v>261.41000000000003</v>
      </c>
      <c r="I136" s="189"/>
      <c r="J136" s="190">
        <f t="shared" si="0"/>
        <v>0</v>
      </c>
      <c r="K136" s="191"/>
      <c r="L136" s="36"/>
      <c r="M136" s="192" t="s">
        <v>1</v>
      </c>
      <c r="N136" s="193" t="s">
        <v>41</v>
      </c>
      <c r="O136" s="68"/>
      <c r="P136" s="194">
        <f t="shared" si="1"/>
        <v>0</v>
      </c>
      <c r="Q136" s="194">
        <v>0</v>
      </c>
      <c r="R136" s="194">
        <f t="shared" si="2"/>
        <v>0</v>
      </c>
      <c r="S136" s="194">
        <v>2.27</v>
      </c>
      <c r="T136" s="195">
        <f t="shared" si="3"/>
        <v>593.40070000000003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132</v>
      </c>
      <c r="AT136" s="196" t="s">
        <v>128</v>
      </c>
      <c r="AU136" s="196" t="s">
        <v>86</v>
      </c>
      <c r="AY136" s="14" t="s">
        <v>125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84</v>
      </c>
      <c r="BK136" s="197">
        <f t="shared" si="9"/>
        <v>0</v>
      </c>
      <c r="BL136" s="14" t="s">
        <v>132</v>
      </c>
      <c r="BM136" s="196" t="s">
        <v>153</v>
      </c>
    </row>
    <row r="137" spans="1:65" s="2" customFormat="1" ht="24.2" customHeight="1">
      <c r="A137" s="31"/>
      <c r="B137" s="32"/>
      <c r="C137" s="184" t="s">
        <v>154</v>
      </c>
      <c r="D137" s="184" t="s">
        <v>128</v>
      </c>
      <c r="E137" s="185" t="s">
        <v>155</v>
      </c>
      <c r="F137" s="186" t="s">
        <v>156</v>
      </c>
      <c r="G137" s="187" t="s">
        <v>131</v>
      </c>
      <c r="H137" s="188">
        <v>121.4</v>
      </c>
      <c r="I137" s="189"/>
      <c r="J137" s="190">
        <f t="shared" si="0"/>
        <v>0</v>
      </c>
      <c r="K137" s="191"/>
      <c r="L137" s="36"/>
      <c r="M137" s="192" t="s">
        <v>1</v>
      </c>
      <c r="N137" s="193" t="s">
        <v>41</v>
      </c>
      <c r="O137" s="68"/>
      <c r="P137" s="194">
        <f t="shared" si="1"/>
        <v>0</v>
      </c>
      <c r="Q137" s="194">
        <v>0</v>
      </c>
      <c r="R137" s="194">
        <f t="shared" si="2"/>
        <v>0</v>
      </c>
      <c r="S137" s="194">
        <v>0.26100000000000001</v>
      </c>
      <c r="T137" s="195">
        <f t="shared" si="3"/>
        <v>31.685400000000001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132</v>
      </c>
      <c r="AT137" s="196" t="s">
        <v>128</v>
      </c>
      <c r="AU137" s="196" t="s">
        <v>86</v>
      </c>
      <c r="AY137" s="14" t="s">
        <v>125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84</v>
      </c>
      <c r="BK137" s="197">
        <f t="shared" si="9"/>
        <v>0</v>
      </c>
      <c r="BL137" s="14" t="s">
        <v>132</v>
      </c>
      <c r="BM137" s="196" t="s">
        <v>157</v>
      </c>
    </row>
    <row r="138" spans="1:65" s="2" customFormat="1" ht="33" customHeight="1">
      <c r="A138" s="31"/>
      <c r="B138" s="32"/>
      <c r="C138" s="184" t="s">
        <v>158</v>
      </c>
      <c r="D138" s="184" t="s">
        <v>128</v>
      </c>
      <c r="E138" s="185" t="s">
        <v>159</v>
      </c>
      <c r="F138" s="186" t="s">
        <v>160</v>
      </c>
      <c r="G138" s="187" t="s">
        <v>152</v>
      </c>
      <c r="H138" s="188">
        <v>21.6</v>
      </c>
      <c r="I138" s="189"/>
      <c r="J138" s="190">
        <f t="shared" si="0"/>
        <v>0</v>
      </c>
      <c r="K138" s="191"/>
      <c r="L138" s="36"/>
      <c r="M138" s="192" t="s">
        <v>1</v>
      </c>
      <c r="N138" s="193" t="s">
        <v>41</v>
      </c>
      <c r="O138" s="68"/>
      <c r="P138" s="194">
        <f t="shared" si="1"/>
        <v>0</v>
      </c>
      <c r="Q138" s="194">
        <v>0</v>
      </c>
      <c r="R138" s="194">
        <f t="shared" si="2"/>
        <v>0</v>
      </c>
      <c r="S138" s="194">
        <v>1.5940000000000001</v>
      </c>
      <c r="T138" s="195">
        <f t="shared" si="3"/>
        <v>34.430400000000006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132</v>
      </c>
      <c r="AT138" s="196" t="s">
        <v>128</v>
      </c>
      <c r="AU138" s="196" t="s">
        <v>86</v>
      </c>
      <c r="AY138" s="14" t="s">
        <v>125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84</v>
      </c>
      <c r="BK138" s="197">
        <f t="shared" si="9"/>
        <v>0</v>
      </c>
      <c r="BL138" s="14" t="s">
        <v>132</v>
      </c>
      <c r="BM138" s="196" t="s">
        <v>161</v>
      </c>
    </row>
    <row r="139" spans="1:65" s="2" customFormat="1" ht="24.2" customHeight="1">
      <c r="A139" s="31"/>
      <c r="B139" s="32"/>
      <c r="C139" s="184" t="s">
        <v>126</v>
      </c>
      <c r="D139" s="184" t="s">
        <v>128</v>
      </c>
      <c r="E139" s="185" t="s">
        <v>162</v>
      </c>
      <c r="F139" s="186" t="s">
        <v>163</v>
      </c>
      <c r="G139" s="187" t="s">
        <v>152</v>
      </c>
      <c r="H139" s="188">
        <v>2.6</v>
      </c>
      <c r="I139" s="189"/>
      <c r="J139" s="190">
        <f t="shared" si="0"/>
        <v>0</v>
      </c>
      <c r="K139" s="191"/>
      <c r="L139" s="36"/>
      <c r="M139" s="192" t="s">
        <v>1</v>
      </c>
      <c r="N139" s="193" t="s">
        <v>41</v>
      </c>
      <c r="O139" s="68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132</v>
      </c>
      <c r="AT139" s="196" t="s">
        <v>128</v>
      </c>
      <c r="AU139" s="196" t="s">
        <v>86</v>
      </c>
      <c r="AY139" s="14" t="s">
        <v>125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84</v>
      </c>
      <c r="BK139" s="197">
        <f t="shared" si="9"/>
        <v>0</v>
      </c>
      <c r="BL139" s="14" t="s">
        <v>132</v>
      </c>
      <c r="BM139" s="196" t="s">
        <v>164</v>
      </c>
    </row>
    <row r="140" spans="1:65" s="2" customFormat="1" ht="24.2" customHeight="1">
      <c r="A140" s="31"/>
      <c r="B140" s="32"/>
      <c r="C140" s="184" t="s">
        <v>165</v>
      </c>
      <c r="D140" s="184" t="s">
        <v>128</v>
      </c>
      <c r="E140" s="185" t="s">
        <v>166</v>
      </c>
      <c r="F140" s="186" t="s">
        <v>167</v>
      </c>
      <c r="G140" s="187" t="s">
        <v>152</v>
      </c>
      <c r="H140" s="188">
        <v>36.82</v>
      </c>
      <c r="I140" s="189"/>
      <c r="J140" s="190">
        <f t="shared" si="0"/>
        <v>0</v>
      </c>
      <c r="K140" s="191"/>
      <c r="L140" s="36"/>
      <c r="M140" s="192" t="s">
        <v>1</v>
      </c>
      <c r="N140" s="193" t="s">
        <v>41</v>
      </c>
      <c r="O140" s="68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132</v>
      </c>
      <c r="AT140" s="196" t="s">
        <v>128</v>
      </c>
      <c r="AU140" s="196" t="s">
        <v>86</v>
      </c>
      <c r="AY140" s="14" t="s">
        <v>125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84</v>
      </c>
      <c r="BK140" s="197">
        <f t="shared" si="9"/>
        <v>0</v>
      </c>
      <c r="BL140" s="14" t="s">
        <v>132</v>
      </c>
      <c r="BM140" s="196" t="s">
        <v>168</v>
      </c>
    </row>
    <row r="141" spans="1:65" s="2" customFormat="1" ht="24.2" customHeight="1">
      <c r="A141" s="31"/>
      <c r="B141" s="32"/>
      <c r="C141" s="184" t="s">
        <v>169</v>
      </c>
      <c r="D141" s="184" t="s">
        <v>128</v>
      </c>
      <c r="E141" s="185" t="s">
        <v>170</v>
      </c>
      <c r="F141" s="186" t="s">
        <v>171</v>
      </c>
      <c r="G141" s="187" t="s">
        <v>172</v>
      </c>
      <c r="H141" s="188">
        <v>39</v>
      </c>
      <c r="I141" s="189"/>
      <c r="J141" s="190">
        <f t="shared" si="0"/>
        <v>0</v>
      </c>
      <c r="K141" s="191"/>
      <c r="L141" s="36"/>
      <c r="M141" s="192" t="s">
        <v>1</v>
      </c>
      <c r="N141" s="193" t="s">
        <v>41</v>
      </c>
      <c r="O141" s="68"/>
      <c r="P141" s="194">
        <f t="shared" si="1"/>
        <v>0</v>
      </c>
      <c r="Q141" s="194">
        <v>0</v>
      </c>
      <c r="R141" s="194">
        <f t="shared" si="2"/>
        <v>0</v>
      </c>
      <c r="S141" s="194">
        <v>0.37</v>
      </c>
      <c r="T141" s="195">
        <f t="shared" si="3"/>
        <v>14.43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132</v>
      </c>
      <c r="AT141" s="196" t="s">
        <v>128</v>
      </c>
      <c r="AU141" s="196" t="s">
        <v>86</v>
      </c>
      <c r="AY141" s="14" t="s">
        <v>125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84</v>
      </c>
      <c r="BK141" s="197">
        <f t="shared" si="9"/>
        <v>0</v>
      </c>
      <c r="BL141" s="14" t="s">
        <v>132</v>
      </c>
      <c r="BM141" s="196" t="s">
        <v>173</v>
      </c>
    </row>
    <row r="142" spans="1:65" s="2" customFormat="1" ht="24.2" customHeight="1">
      <c r="A142" s="31"/>
      <c r="B142" s="32"/>
      <c r="C142" s="184" t="s">
        <v>8</v>
      </c>
      <c r="D142" s="184" t="s">
        <v>128</v>
      </c>
      <c r="E142" s="185" t="s">
        <v>174</v>
      </c>
      <c r="F142" s="186" t="s">
        <v>175</v>
      </c>
      <c r="G142" s="187" t="s">
        <v>131</v>
      </c>
      <c r="H142" s="188">
        <v>71.09</v>
      </c>
      <c r="I142" s="189"/>
      <c r="J142" s="190">
        <f t="shared" si="0"/>
        <v>0</v>
      </c>
      <c r="K142" s="191"/>
      <c r="L142" s="36"/>
      <c r="M142" s="192" t="s">
        <v>1</v>
      </c>
      <c r="N142" s="193" t="s">
        <v>41</v>
      </c>
      <c r="O142" s="68"/>
      <c r="P142" s="194">
        <f t="shared" si="1"/>
        <v>0</v>
      </c>
      <c r="Q142" s="194">
        <v>0</v>
      </c>
      <c r="R142" s="194">
        <f t="shared" si="2"/>
        <v>0</v>
      </c>
      <c r="S142" s="194">
        <v>0.55800000000000005</v>
      </c>
      <c r="T142" s="195">
        <f t="shared" si="3"/>
        <v>39.668220000000005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132</v>
      </c>
      <c r="AT142" s="196" t="s">
        <v>128</v>
      </c>
      <c r="AU142" s="196" t="s">
        <v>86</v>
      </c>
      <c r="AY142" s="14" t="s">
        <v>125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84</v>
      </c>
      <c r="BK142" s="197">
        <f t="shared" si="9"/>
        <v>0</v>
      </c>
      <c r="BL142" s="14" t="s">
        <v>132</v>
      </c>
      <c r="BM142" s="196" t="s">
        <v>176</v>
      </c>
    </row>
    <row r="143" spans="1:65" s="2" customFormat="1" ht="21.75" customHeight="1">
      <c r="A143" s="31"/>
      <c r="B143" s="32"/>
      <c r="C143" s="184" t="s">
        <v>177</v>
      </c>
      <c r="D143" s="184" t="s">
        <v>128</v>
      </c>
      <c r="E143" s="185" t="s">
        <v>178</v>
      </c>
      <c r="F143" s="186" t="s">
        <v>179</v>
      </c>
      <c r="G143" s="187" t="s">
        <v>152</v>
      </c>
      <c r="H143" s="188">
        <v>4.6550000000000002</v>
      </c>
      <c r="I143" s="189"/>
      <c r="J143" s="190">
        <f t="shared" si="0"/>
        <v>0</v>
      </c>
      <c r="K143" s="191"/>
      <c r="L143" s="36"/>
      <c r="M143" s="192" t="s">
        <v>1</v>
      </c>
      <c r="N143" s="193" t="s">
        <v>41</v>
      </c>
      <c r="O143" s="68"/>
      <c r="P143" s="194">
        <f t="shared" si="1"/>
        <v>0</v>
      </c>
      <c r="Q143" s="194">
        <v>0</v>
      </c>
      <c r="R143" s="194">
        <f t="shared" si="2"/>
        <v>0</v>
      </c>
      <c r="S143" s="194">
        <v>1.8</v>
      </c>
      <c r="T143" s="195">
        <f t="shared" si="3"/>
        <v>8.3790000000000013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132</v>
      </c>
      <c r="AT143" s="196" t="s">
        <v>128</v>
      </c>
      <c r="AU143" s="196" t="s">
        <v>86</v>
      </c>
      <c r="AY143" s="14" t="s">
        <v>125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84</v>
      </c>
      <c r="BK143" s="197">
        <f t="shared" si="9"/>
        <v>0</v>
      </c>
      <c r="BL143" s="14" t="s">
        <v>132</v>
      </c>
      <c r="BM143" s="196" t="s">
        <v>180</v>
      </c>
    </row>
    <row r="144" spans="1:65" s="2" customFormat="1" ht="24.2" customHeight="1">
      <c r="A144" s="31"/>
      <c r="B144" s="32"/>
      <c r="C144" s="184" t="s">
        <v>181</v>
      </c>
      <c r="D144" s="184" t="s">
        <v>128</v>
      </c>
      <c r="E144" s="185" t="s">
        <v>182</v>
      </c>
      <c r="F144" s="186" t="s">
        <v>183</v>
      </c>
      <c r="G144" s="187" t="s">
        <v>184</v>
      </c>
      <c r="H144" s="188">
        <v>26</v>
      </c>
      <c r="I144" s="189"/>
      <c r="J144" s="190">
        <f t="shared" si="0"/>
        <v>0</v>
      </c>
      <c r="K144" s="191"/>
      <c r="L144" s="36"/>
      <c r="M144" s="192" t="s">
        <v>1</v>
      </c>
      <c r="N144" s="193" t="s">
        <v>41</v>
      </c>
      <c r="O144" s="68"/>
      <c r="P144" s="194">
        <f t="shared" si="1"/>
        <v>0</v>
      </c>
      <c r="Q144" s="194">
        <v>0</v>
      </c>
      <c r="R144" s="194">
        <f t="shared" si="2"/>
        <v>0</v>
      </c>
      <c r="S144" s="194">
        <v>3.9E-2</v>
      </c>
      <c r="T144" s="195">
        <f t="shared" si="3"/>
        <v>1.014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132</v>
      </c>
      <c r="AT144" s="196" t="s">
        <v>128</v>
      </c>
      <c r="AU144" s="196" t="s">
        <v>86</v>
      </c>
      <c r="AY144" s="14" t="s">
        <v>125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84</v>
      </c>
      <c r="BK144" s="197">
        <f t="shared" si="9"/>
        <v>0</v>
      </c>
      <c r="BL144" s="14" t="s">
        <v>132</v>
      </c>
      <c r="BM144" s="196" t="s">
        <v>185</v>
      </c>
    </row>
    <row r="145" spans="1:65" s="2" customFormat="1" ht="24.2" customHeight="1">
      <c r="A145" s="31"/>
      <c r="B145" s="32"/>
      <c r="C145" s="184" t="s">
        <v>186</v>
      </c>
      <c r="D145" s="184" t="s">
        <v>128</v>
      </c>
      <c r="E145" s="185" t="s">
        <v>187</v>
      </c>
      <c r="F145" s="186" t="s">
        <v>188</v>
      </c>
      <c r="G145" s="187" t="s">
        <v>189</v>
      </c>
      <c r="H145" s="188">
        <v>0.68400000000000005</v>
      </c>
      <c r="I145" s="189"/>
      <c r="J145" s="190">
        <f t="shared" si="0"/>
        <v>0</v>
      </c>
      <c r="K145" s="191"/>
      <c r="L145" s="36"/>
      <c r="M145" s="192" t="s">
        <v>1</v>
      </c>
      <c r="N145" s="193" t="s">
        <v>41</v>
      </c>
      <c r="O145" s="68"/>
      <c r="P145" s="194">
        <f t="shared" si="1"/>
        <v>0</v>
      </c>
      <c r="Q145" s="194">
        <v>0</v>
      </c>
      <c r="R145" s="194">
        <f t="shared" si="2"/>
        <v>0</v>
      </c>
      <c r="S145" s="194">
        <v>1.258</v>
      </c>
      <c r="T145" s="195">
        <f t="shared" si="3"/>
        <v>0.86047200000000013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132</v>
      </c>
      <c r="AT145" s="196" t="s">
        <v>128</v>
      </c>
      <c r="AU145" s="196" t="s">
        <v>86</v>
      </c>
      <c r="AY145" s="14" t="s">
        <v>125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4" t="s">
        <v>84</v>
      </c>
      <c r="BK145" s="197">
        <f t="shared" si="9"/>
        <v>0</v>
      </c>
      <c r="BL145" s="14" t="s">
        <v>132</v>
      </c>
      <c r="BM145" s="196" t="s">
        <v>190</v>
      </c>
    </row>
    <row r="146" spans="1:65" s="2" customFormat="1" ht="24.2" customHeight="1">
      <c r="A146" s="31"/>
      <c r="B146" s="32"/>
      <c r="C146" s="184" t="s">
        <v>191</v>
      </c>
      <c r="D146" s="184" t="s">
        <v>128</v>
      </c>
      <c r="E146" s="185" t="s">
        <v>192</v>
      </c>
      <c r="F146" s="186" t="s">
        <v>193</v>
      </c>
      <c r="G146" s="187" t="s">
        <v>152</v>
      </c>
      <c r="H146" s="188">
        <v>15.461</v>
      </c>
      <c r="I146" s="189"/>
      <c r="J146" s="190">
        <f t="shared" si="0"/>
        <v>0</v>
      </c>
      <c r="K146" s="191"/>
      <c r="L146" s="36"/>
      <c r="M146" s="192" t="s">
        <v>1</v>
      </c>
      <c r="N146" s="193" t="s">
        <v>41</v>
      </c>
      <c r="O146" s="68"/>
      <c r="P146" s="194">
        <f t="shared" si="1"/>
        <v>0</v>
      </c>
      <c r="Q146" s="194">
        <v>0</v>
      </c>
      <c r="R146" s="194">
        <f t="shared" si="2"/>
        <v>0</v>
      </c>
      <c r="S146" s="194">
        <v>1.6</v>
      </c>
      <c r="T146" s="195">
        <f t="shared" si="3"/>
        <v>24.7376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132</v>
      </c>
      <c r="AT146" s="196" t="s">
        <v>128</v>
      </c>
      <c r="AU146" s="196" t="s">
        <v>86</v>
      </c>
      <c r="AY146" s="14" t="s">
        <v>125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4" t="s">
        <v>84</v>
      </c>
      <c r="BK146" s="197">
        <f t="shared" si="9"/>
        <v>0</v>
      </c>
      <c r="BL146" s="14" t="s">
        <v>132</v>
      </c>
      <c r="BM146" s="196" t="s">
        <v>194</v>
      </c>
    </row>
    <row r="147" spans="1:65" s="2" customFormat="1" ht="37.9" customHeight="1">
      <c r="A147" s="31"/>
      <c r="B147" s="32"/>
      <c r="C147" s="184" t="s">
        <v>195</v>
      </c>
      <c r="D147" s="184" t="s">
        <v>128</v>
      </c>
      <c r="E147" s="185" t="s">
        <v>196</v>
      </c>
      <c r="F147" s="186" t="s">
        <v>197</v>
      </c>
      <c r="G147" s="187" t="s">
        <v>152</v>
      </c>
      <c r="H147" s="188">
        <v>15.461</v>
      </c>
      <c r="I147" s="189"/>
      <c r="J147" s="190">
        <f t="shared" si="0"/>
        <v>0</v>
      </c>
      <c r="K147" s="191"/>
      <c r="L147" s="36"/>
      <c r="M147" s="192" t="s">
        <v>1</v>
      </c>
      <c r="N147" s="193" t="s">
        <v>41</v>
      </c>
      <c r="O147" s="68"/>
      <c r="P147" s="194">
        <f t="shared" si="1"/>
        <v>0</v>
      </c>
      <c r="Q147" s="194">
        <v>0</v>
      </c>
      <c r="R147" s="194">
        <f t="shared" si="2"/>
        <v>0</v>
      </c>
      <c r="S147" s="194">
        <v>2.2000000000000002</v>
      </c>
      <c r="T147" s="195">
        <f t="shared" si="3"/>
        <v>34.014200000000002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132</v>
      </c>
      <c r="AT147" s="196" t="s">
        <v>128</v>
      </c>
      <c r="AU147" s="196" t="s">
        <v>86</v>
      </c>
      <c r="AY147" s="14" t="s">
        <v>125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4" t="s">
        <v>84</v>
      </c>
      <c r="BK147" s="197">
        <f t="shared" si="9"/>
        <v>0</v>
      </c>
      <c r="BL147" s="14" t="s">
        <v>132</v>
      </c>
      <c r="BM147" s="196" t="s">
        <v>198</v>
      </c>
    </row>
    <row r="148" spans="1:65" s="2" customFormat="1" ht="21.75" customHeight="1">
      <c r="A148" s="31"/>
      <c r="B148" s="32"/>
      <c r="C148" s="184" t="s">
        <v>199</v>
      </c>
      <c r="D148" s="184" t="s">
        <v>128</v>
      </c>
      <c r="E148" s="185" t="s">
        <v>200</v>
      </c>
      <c r="F148" s="186" t="s">
        <v>201</v>
      </c>
      <c r="G148" s="187" t="s">
        <v>131</v>
      </c>
      <c r="H148" s="188">
        <v>103.1</v>
      </c>
      <c r="I148" s="189"/>
      <c r="J148" s="190">
        <f t="shared" si="0"/>
        <v>0</v>
      </c>
      <c r="K148" s="191"/>
      <c r="L148" s="36"/>
      <c r="M148" s="192" t="s">
        <v>1</v>
      </c>
      <c r="N148" s="193" t="s">
        <v>41</v>
      </c>
      <c r="O148" s="68"/>
      <c r="P148" s="194">
        <f t="shared" si="1"/>
        <v>0</v>
      </c>
      <c r="Q148" s="194">
        <v>0</v>
      </c>
      <c r="R148" s="194">
        <f t="shared" si="2"/>
        <v>0</v>
      </c>
      <c r="S148" s="194">
        <v>4.4999999999999998E-2</v>
      </c>
      <c r="T148" s="195">
        <f t="shared" si="3"/>
        <v>4.6395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132</v>
      </c>
      <c r="AT148" s="196" t="s">
        <v>128</v>
      </c>
      <c r="AU148" s="196" t="s">
        <v>86</v>
      </c>
      <c r="AY148" s="14" t="s">
        <v>125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4" t="s">
        <v>84</v>
      </c>
      <c r="BK148" s="197">
        <f t="shared" si="9"/>
        <v>0</v>
      </c>
      <c r="BL148" s="14" t="s">
        <v>132</v>
      </c>
      <c r="BM148" s="196" t="s">
        <v>202</v>
      </c>
    </row>
    <row r="149" spans="1:65" s="2" customFormat="1" ht="33" customHeight="1">
      <c r="A149" s="31"/>
      <c r="B149" s="32"/>
      <c r="C149" s="184" t="s">
        <v>203</v>
      </c>
      <c r="D149" s="184" t="s">
        <v>128</v>
      </c>
      <c r="E149" s="185" t="s">
        <v>204</v>
      </c>
      <c r="F149" s="186" t="s">
        <v>205</v>
      </c>
      <c r="G149" s="187" t="s">
        <v>131</v>
      </c>
      <c r="H149" s="188">
        <v>103.1</v>
      </c>
      <c r="I149" s="189"/>
      <c r="J149" s="190">
        <f t="shared" si="0"/>
        <v>0</v>
      </c>
      <c r="K149" s="191"/>
      <c r="L149" s="36"/>
      <c r="M149" s="192" t="s">
        <v>1</v>
      </c>
      <c r="N149" s="193" t="s">
        <v>41</v>
      </c>
      <c r="O149" s="68"/>
      <c r="P149" s="194">
        <f t="shared" si="1"/>
        <v>0</v>
      </c>
      <c r="Q149" s="194">
        <v>0</v>
      </c>
      <c r="R149" s="194">
        <f t="shared" si="2"/>
        <v>0</v>
      </c>
      <c r="S149" s="194">
        <v>5.8999999999999997E-2</v>
      </c>
      <c r="T149" s="195">
        <f t="shared" si="3"/>
        <v>6.0828999999999995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132</v>
      </c>
      <c r="AT149" s="196" t="s">
        <v>128</v>
      </c>
      <c r="AU149" s="196" t="s">
        <v>86</v>
      </c>
      <c r="AY149" s="14" t="s">
        <v>125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4" t="s">
        <v>84</v>
      </c>
      <c r="BK149" s="197">
        <f t="shared" si="9"/>
        <v>0</v>
      </c>
      <c r="BL149" s="14" t="s">
        <v>132</v>
      </c>
      <c r="BM149" s="196" t="s">
        <v>206</v>
      </c>
    </row>
    <row r="150" spans="1:65" s="2" customFormat="1" ht="24.2" customHeight="1">
      <c r="A150" s="31"/>
      <c r="B150" s="32"/>
      <c r="C150" s="184" t="s">
        <v>207</v>
      </c>
      <c r="D150" s="184" t="s">
        <v>128</v>
      </c>
      <c r="E150" s="185" t="s">
        <v>208</v>
      </c>
      <c r="F150" s="186" t="s">
        <v>209</v>
      </c>
      <c r="G150" s="187" t="s">
        <v>152</v>
      </c>
      <c r="H150" s="188">
        <v>10.31</v>
      </c>
      <c r="I150" s="189"/>
      <c r="J150" s="190">
        <f t="shared" si="0"/>
        <v>0</v>
      </c>
      <c r="K150" s="191"/>
      <c r="L150" s="36"/>
      <c r="M150" s="192" t="s">
        <v>1</v>
      </c>
      <c r="N150" s="193" t="s">
        <v>41</v>
      </c>
      <c r="O150" s="68"/>
      <c r="P150" s="194">
        <f t="shared" si="1"/>
        <v>0</v>
      </c>
      <c r="Q150" s="194">
        <v>0</v>
      </c>
      <c r="R150" s="194">
        <f t="shared" si="2"/>
        <v>0</v>
      </c>
      <c r="S150" s="194">
        <v>1.4</v>
      </c>
      <c r="T150" s="195">
        <f t="shared" si="3"/>
        <v>14.433999999999999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132</v>
      </c>
      <c r="AT150" s="196" t="s">
        <v>128</v>
      </c>
      <c r="AU150" s="196" t="s">
        <v>86</v>
      </c>
      <c r="AY150" s="14" t="s">
        <v>125</v>
      </c>
      <c r="BE150" s="197">
        <f t="shared" si="4"/>
        <v>0</v>
      </c>
      <c r="BF150" s="197">
        <f t="shared" si="5"/>
        <v>0</v>
      </c>
      <c r="BG150" s="197">
        <f t="shared" si="6"/>
        <v>0</v>
      </c>
      <c r="BH150" s="197">
        <f t="shared" si="7"/>
        <v>0</v>
      </c>
      <c r="BI150" s="197">
        <f t="shared" si="8"/>
        <v>0</v>
      </c>
      <c r="BJ150" s="14" t="s">
        <v>84</v>
      </c>
      <c r="BK150" s="197">
        <f t="shared" si="9"/>
        <v>0</v>
      </c>
      <c r="BL150" s="14" t="s">
        <v>132</v>
      </c>
      <c r="BM150" s="196" t="s">
        <v>210</v>
      </c>
    </row>
    <row r="151" spans="1:65" s="2" customFormat="1" ht="24.2" customHeight="1">
      <c r="A151" s="31"/>
      <c r="B151" s="32"/>
      <c r="C151" s="184" t="s">
        <v>7</v>
      </c>
      <c r="D151" s="184" t="s">
        <v>128</v>
      </c>
      <c r="E151" s="185" t="s">
        <v>211</v>
      </c>
      <c r="F151" s="186" t="s">
        <v>212</v>
      </c>
      <c r="G151" s="187" t="s">
        <v>172</v>
      </c>
      <c r="H151" s="188">
        <v>19.8</v>
      </c>
      <c r="I151" s="189"/>
      <c r="J151" s="190">
        <f t="shared" si="0"/>
        <v>0</v>
      </c>
      <c r="K151" s="191"/>
      <c r="L151" s="36"/>
      <c r="M151" s="192" t="s">
        <v>1</v>
      </c>
      <c r="N151" s="193" t="s">
        <v>41</v>
      </c>
      <c r="O151" s="68"/>
      <c r="P151" s="194">
        <f t="shared" si="1"/>
        <v>0</v>
      </c>
      <c r="Q151" s="194">
        <v>0</v>
      </c>
      <c r="R151" s="194">
        <f t="shared" si="2"/>
        <v>0</v>
      </c>
      <c r="S151" s="194">
        <v>0.11</v>
      </c>
      <c r="T151" s="195">
        <f t="shared" si="3"/>
        <v>2.1779999999999999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132</v>
      </c>
      <c r="AT151" s="196" t="s">
        <v>128</v>
      </c>
      <c r="AU151" s="196" t="s">
        <v>86</v>
      </c>
      <c r="AY151" s="14" t="s">
        <v>125</v>
      </c>
      <c r="BE151" s="197">
        <f t="shared" si="4"/>
        <v>0</v>
      </c>
      <c r="BF151" s="197">
        <f t="shared" si="5"/>
        <v>0</v>
      </c>
      <c r="BG151" s="197">
        <f t="shared" si="6"/>
        <v>0</v>
      </c>
      <c r="BH151" s="197">
        <f t="shared" si="7"/>
        <v>0</v>
      </c>
      <c r="BI151" s="197">
        <f t="shared" si="8"/>
        <v>0</v>
      </c>
      <c r="BJ151" s="14" t="s">
        <v>84</v>
      </c>
      <c r="BK151" s="197">
        <f t="shared" si="9"/>
        <v>0</v>
      </c>
      <c r="BL151" s="14" t="s">
        <v>132</v>
      </c>
      <c r="BM151" s="196" t="s">
        <v>213</v>
      </c>
    </row>
    <row r="152" spans="1:65" s="2" customFormat="1" ht="24.2" customHeight="1">
      <c r="A152" s="31"/>
      <c r="B152" s="32"/>
      <c r="C152" s="184" t="s">
        <v>214</v>
      </c>
      <c r="D152" s="184" t="s">
        <v>128</v>
      </c>
      <c r="E152" s="185" t="s">
        <v>215</v>
      </c>
      <c r="F152" s="186" t="s">
        <v>216</v>
      </c>
      <c r="G152" s="187" t="s">
        <v>172</v>
      </c>
      <c r="H152" s="188">
        <v>16</v>
      </c>
      <c r="I152" s="189"/>
      <c r="J152" s="190">
        <f t="shared" si="0"/>
        <v>0</v>
      </c>
      <c r="K152" s="191"/>
      <c r="L152" s="36"/>
      <c r="M152" s="192" t="s">
        <v>1</v>
      </c>
      <c r="N152" s="193" t="s">
        <v>41</v>
      </c>
      <c r="O152" s="68"/>
      <c r="P152" s="194">
        <f t="shared" si="1"/>
        <v>0</v>
      </c>
      <c r="Q152" s="194">
        <v>0</v>
      </c>
      <c r="R152" s="194">
        <f t="shared" si="2"/>
        <v>0</v>
      </c>
      <c r="S152" s="194">
        <v>0.03</v>
      </c>
      <c r="T152" s="195">
        <f t="shared" si="3"/>
        <v>0.48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132</v>
      </c>
      <c r="AT152" s="196" t="s">
        <v>128</v>
      </c>
      <c r="AU152" s="196" t="s">
        <v>86</v>
      </c>
      <c r="AY152" s="14" t="s">
        <v>125</v>
      </c>
      <c r="BE152" s="197">
        <f t="shared" si="4"/>
        <v>0</v>
      </c>
      <c r="BF152" s="197">
        <f t="shared" si="5"/>
        <v>0</v>
      </c>
      <c r="BG152" s="197">
        <f t="shared" si="6"/>
        <v>0</v>
      </c>
      <c r="BH152" s="197">
        <f t="shared" si="7"/>
        <v>0</v>
      </c>
      <c r="BI152" s="197">
        <f t="shared" si="8"/>
        <v>0</v>
      </c>
      <c r="BJ152" s="14" t="s">
        <v>84</v>
      </c>
      <c r="BK152" s="197">
        <f t="shared" si="9"/>
        <v>0</v>
      </c>
      <c r="BL152" s="14" t="s">
        <v>132</v>
      </c>
      <c r="BM152" s="196" t="s">
        <v>217</v>
      </c>
    </row>
    <row r="153" spans="1:65" s="2" customFormat="1" ht="24.2" customHeight="1">
      <c r="A153" s="31"/>
      <c r="B153" s="32"/>
      <c r="C153" s="184" t="s">
        <v>218</v>
      </c>
      <c r="D153" s="184" t="s">
        <v>128</v>
      </c>
      <c r="E153" s="185" t="s">
        <v>219</v>
      </c>
      <c r="F153" s="186" t="s">
        <v>220</v>
      </c>
      <c r="G153" s="187" t="s">
        <v>131</v>
      </c>
      <c r="H153" s="188">
        <v>8</v>
      </c>
      <c r="I153" s="189"/>
      <c r="J153" s="190">
        <f t="shared" si="0"/>
        <v>0</v>
      </c>
      <c r="K153" s="191"/>
      <c r="L153" s="36"/>
      <c r="M153" s="192" t="s">
        <v>1</v>
      </c>
      <c r="N153" s="193" t="s">
        <v>41</v>
      </c>
      <c r="O153" s="68"/>
      <c r="P153" s="194">
        <f t="shared" si="1"/>
        <v>0</v>
      </c>
      <c r="Q153" s="194">
        <v>0</v>
      </c>
      <c r="R153" s="194">
        <f t="shared" si="2"/>
        <v>0</v>
      </c>
      <c r="S153" s="194">
        <v>0.18</v>
      </c>
      <c r="T153" s="195">
        <f t="shared" si="3"/>
        <v>1.44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132</v>
      </c>
      <c r="AT153" s="196" t="s">
        <v>128</v>
      </c>
      <c r="AU153" s="196" t="s">
        <v>86</v>
      </c>
      <c r="AY153" s="14" t="s">
        <v>125</v>
      </c>
      <c r="BE153" s="197">
        <f t="shared" si="4"/>
        <v>0</v>
      </c>
      <c r="BF153" s="197">
        <f t="shared" si="5"/>
        <v>0</v>
      </c>
      <c r="BG153" s="197">
        <f t="shared" si="6"/>
        <v>0</v>
      </c>
      <c r="BH153" s="197">
        <f t="shared" si="7"/>
        <v>0</v>
      </c>
      <c r="BI153" s="197">
        <f t="shared" si="8"/>
        <v>0</v>
      </c>
      <c r="BJ153" s="14" t="s">
        <v>84</v>
      </c>
      <c r="BK153" s="197">
        <f t="shared" si="9"/>
        <v>0</v>
      </c>
      <c r="BL153" s="14" t="s">
        <v>132</v>
      </c>
      <c r="BM153" s="196" t="s">
        <v>221</v>
      </c>
    </row>
    <row r="154" spans="1:65" s="2" customFormat="1" ht="24.2" customHeight="1">
      <c r="A154" s="31"/>
      <c r="B154" s="32"/>
      <c r="C154" s="184" t="s">
        <v>222</v>
      </c>
      <c r="D154" s="184" t="s">
        <v>128</v>
      </c>
      <c r="E154" s="185" t="s">
        <v>223</v>
      </c>
      <c r="F154" s="186" t="s">
        <v>224</v>
      </c>
      <c r="G154" s="187" t="s">
        <v>131</v>
      </c>
      <c r="H154" s="188">
        <v>2.4</v>
      </c>
      <c r="I154" s="189"/>
      <c r="J154" s="190">
        <f t="shared" si="0"/>
        <v>0</v>
      </c>
      <c r="K154" s="191"/>
      <c r="L154" s="36"/>
      <c r="M154" s="192" t="s">
        <v>1</v>
      </c>
      <c r="N154" s="193" t="s">
        <v>41</v>
      </c>
      <c r="O154" s="68"/>
      <c r="P154" s="194">
        <f t="shared" si="1"/>
        <v>0</v>
      </c>
      <c r="Q154" s="194">
        <v>0</v>
      </c>
      <c r="R154" s="194">
        <f t="shared" si="2"/>
        <v>0</v>
      </c>
      <c r="S154" s="194">
        <v>4.8000000000000001E-2</v>
      </c>
      <c r="T154" s="195">
        <f t="shared" si="3"/>
        <v>0.1152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132</v>
      </c>
      <c r="AT154" s="196" t="s">
        <v>128</v>
      </c>
      <c r="AU154" s="196" t="s">
        <v>86</v>
      </c>
      <c r="AY154" s="14" t="s">
        <v>125</v>
      </c>
      <c r="BE154" s="197">
        <f t="shared" si="4"/>
        <v>0</v>
      </c>
      <c r="BF154" s="197">
        <f t="shared" si="5"/>
        <v>0</v>
      </c>
      <c r="BG154" s="197">
        <f t="shared" si="6"/>
        <v>0</v>
      </c>
      <c r="BH154" s="197">
        <f t="shared" si="7"/>
        <v>0</v>
      </c>
      <c r="BI154" s="197">
        <f t="shared" si="8"/>
        <v>0</v>
      </c>
      <c r="BJ154" s="14" t="s">
        <v>84</v>
      </c>
      <c r="BK154" s="197">
        <f t="shared" si="9"/>
        <v>0</v>
      </c>
      <c r="BL154" s="14" t="s">
        <v>132</v>
      </c>
      <c r="BM154" s="196" t="s">
        <v>225</v>
      </c>
    </row>
    <row r="155" spans="1:65" s="2" customFormat="1" ht="24.2" customHeight="1">
      <c r="A155" s="31"/>
      <c r="B155" s="32"/>
      <c r="C155" s="184" t="s">
        <v>226</v>
      </c>
      <c r="D155" s="184" t="s">
        <v>128</v>
      </c>
      <c r="E155" s="185" t="s">
        <v>227</v>
      </c>
      <c r="F155" s="186" t="s">
        <v>228</v>
      </c>
      <c r="G155" s="187" t="s">
        <v>131</v>
      </c>
      <c r="H155" s="188">
        <v>12</v>
      </c>
      <c r="I155" s="189"/>
      <c r="J155" s="190">
        <f t="shared" si="0"/>
        <v>0</v>
      </c>
      <c r="K155" s="191"/>
      <c r="L155" s="36"/>
      <c r="M155" s="192" t="s">
        <v>1</v>
      </c>
      <c r="N155" s="193" t="s">
        <v>41</v>
      </c>
      <c r="O155" s="68"/>
      <c r="P155" s="194">
        <f t="shared" si="1"/>
        <v>0</v>
      </c>
      <c r="Q155" s="194">
        <v>0</v>
      </c>
      <c r="R155" s="194">
        <f t="shared" si="2"/>
        <v>0</v>
      </c>
      <c r="S155" s="194">
        <v>3.7999999999999999E-2</v>
      </c>
      <c r="T155" s="195">
        <f t="shared" si="3"/>
        <v>0.45599999999999996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132</v>
      </c>
      <c r="AT155" s="196" t="s">
        <v>128</v>
      </c>
      <c r="AU155" s="196" t="s">
        <v>86</v>
      </c>
      <c r="AY155" s="14" t="s">
        <v>125</v>
      </c>
      <c r="BE155" s="197">
        <f t="shared" si="4"/>
        <v>0</v>
      </c>
      <c r="BF155" s="197">
        <f t="shared" si="5"/>
        <v>0</v>
      </c>
      <c r="BG155" s="197">
        <f t="shared" si="6"/>
        <v>0</v>
      </c>
      <c r="BH155" s="197">
        <f t="shared" si="7"/>
        <v>0</v>
      </c>
      <c r="BI155" s="197">
        <f t="shared" si="8"/>
        <v>0</v>
      </c>
      <c r="BJ155" s="14" t="s">
        <v>84</v>
      </c>
      <c r="BK155" s="197">
        <f t="shared" si="9"/>
        <v>0</v>
      </c>
      <c r="BL155" s="14" t="s">
        <v>132</v>
      </c>
      <c r="BM155" s="196" t="s">
        <v>229</v>
      </c>
    </row>
    <row r="156" spans="1:65" s="2" customFormat="1" ht="21.75" customHeight="1">
      <c r="A156" s="31"/>
      <c r="B156" s="32"/>
      <c r="C156" s="184" t="s">
        <v>230</v>
      </c>
      <c r="D156" s="184" t="s">
        <v>128</v>
      </c>
      <c r="E156" s="185" t="s">
        <v>231</v>
      </c>
      <c r="F156" s="186" t="s">
        <v>232</v>
      </c>
      <c r="G156" s="187" t="s">
        <v>131</v>
      </c>
      <c r="H156" s="188">
        <v>23.8</v>
      </c>
      <c r="I156" s="189"/>
      <c r="J156" s="190">
        <f t="shared" si="0"/>
        <v>0</v>
      </c>
      <c r="K156" s="191"/>
      <c r="L156" s="36"/>
      <c r="M156" s="192" t="s">
        <v>1</v>
      </c>
      <c r="N156" s="193" t="s">
        <v>41</v>
      </c>
      <c r="O156" s="68"/>
      <c r="P156" s="194">
        <f t="shared" si="1"/>
        <v>0</v>
      </c>
      <c r="Q156" s="194">
        <v>0</v>
      </c>
      <c r="R156" s="194">
        <f t="shared" si="2"/>
        <v>0</v>
      </c>
      <c r="S156" s="194">
        <v>8.7999999999999995E-2</v>
      </c>
      <c r="T156" s="195">
        <f t="shared" si="3"/>
        <v>2.0943999999999998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132</v>
      </c>
      <c r="AT156" s="196" t="s">
        <v>128</v>
      </c>
      <c r="AU156" s="196" t="s">
        <v>86</v>
      </c>
      <c r="AY156" s="14" t="s">
        <v>125</v>
      </c>
      <c r="BE156" s="197">
        <f t="shared" si="4"/>
        <v>0</v>
      </c>
      <c r="BF156" s="197">
        <f t="shared" si="5"/>
        <v>0</v>
      </c>
      <c r="BG156" s="197">
        <f t="shared" si="6"/>
        <v>0</v>
      </c>
      <c r="BH156" s="197">
        <f t="shared" si="7"/>
        <v>0</v>
      </c>
      <c r="BI156" s="197">
        <f t="shared" si="8"/>
        <v>0</v>
      </c>
      <c r="BJ156" s="14" t="s">
        <v>84</v>
      </c>
      <c r="BK156" s="197">
        <f t="shared" si="9"/>
        <v>0</v>
      </c>
      <c r="BL156" s="14" t="s">
        <v>132</v>
      </c>
      <c r="BM156" s="196" t="s">
        <v>233</v>
      </c>
    </row>
    <row r="157" spans="1:65" s="2" customFormat="1" ht="16.5" customHeight="1">
      <c r="A157" s="31"/>
      <c r="B157" s="32"/>
      <c r="C157" s="184" t="s">
        <v>234</v>
      </c>
      <c r="D157" s="184" t="s">
        <v>128</v>
      </c>
      <c r="E157" s="185" t="s">
        <v>235</v>
      </c>
      <c r="F157" s="186" t="s">
        <v>236</v>
      </c>
      <c r="G157" s="187" t="s">
        <v>131</v>
      </c>
      <c r="H157" s="188">
        <v>18</v>
      </c>
      <c r="I157" s="189"/>
      <c r="J157" s="190">
        <f t="shared" si="0"/>
        <v>0</v>
      </c>
      <c r="K157" s="191"/>
      <c r="L157" s="36"/>
      <c r="M157" s="192" t="s">
        <v>1</v>
      </c>
      <c r="N157" s="193" t="s">
        <v>41</v>
      </c>
      <c r="O157" s="68"/>
      <c r="P157" s="194">
        <f t="shared" si="1"/>
        <v>0</v>
      </c>
      <c r="Q157" s="194">
        <v>0</v>
      </c>
      <c r="R157" s="194">
        <f t="shared" si="2"/>
        <v>0</v>
      </c>
      <c r="S157" s="194">
        <v>0.06</v>
      </c>
      <c r="T157" s="195">
        <f t="shared" si="3"/>
        <v>1.08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132</v>
      </c>
      <c r="AT157" s="196" t="s">
        <v>128</v>
      </c>
      <c r="AU157" s="196" t="s">
        <v>86</v>
      </c>
      <c r="AY157" s="14" t="s">
        <v>125</v>
      </c>
      <c r="BE157" s="197">
        <f t="shared" si="4"/>
        <v>0</v>
      </c>
      <c r="BF157" s="197">
        <f t="shared" si="5"/>
        <v>0</v>
      </c>
      <c r="BG157" s="197">
        <f t="shared" si="6"/>
        <v>0</v>
      </c>
      <c r="BH157" s="197">
        <f t="shared" si="7"/>
        <v>0</v>
      </c>
      <c r="BI157" s="197">
        <f t="shared" si="8"/>
        <v>0</v>
      </c>
      <c r="BJ157" s="14" t="s">
        <v>84</v>
      </c>
      <c r="BK157" s="197">
        <f t="shared" si="9"/>
        <v>0</v>
      </c>
      <c r="BL157" s="14" t="s">
        <v>132</v>
      </c>
      <c r="BM157" s="196" t="s">
        <v>237</v>
      </c>
    </row>
    <row r="158" spans="1:65" s="2" customFormat="1" ht="16.5" customHeight="1">
      <c r="A158" s="31"/>
      <c r="B158" s="32"/>
      <c r="C158" s="184" t="s">
        <v>238</v>
      </c>
      <c r="D158" s="184" t="s">
        <v>128</v>
      </c>
      <c r="E158" s="185" t="s">
        <v>239</v>
      </c>
      <c r="F158" s="186" t="s">
        <v>240</v>
      </c>
      <c r="G158" s="187" t="s">
        <v>131</v>
      </c>
      <c r="H158" s="188">
        <v>12</v>
      </c>
      <c r="I158" s="189"/>
      <c r="J158" s="190">
        <f t="shared" si="0"/>
        <v>0</v>
      </c>
      <c r="K158" s="191"/>
      <c r="L158" s="36"/>
      <c r="M158" s="192" t="s">
        <v>1</v>
      </c>
      <c r="N158" s="193" t="s">
        <v>41</v>
      </c>
      <c r="O158" s="68"/>
      <c r="P158" s="194">
        <f t="shared" si="1"/>
        <v>0</v>
      </c>
      <c r="Q158" s="194">
        <v>0</v>
      </c>
      <c r="R158" s="194">
        <f t="shared" si="2"/>
        <v>0</v>
      </c>
      <c r="S158" s="194">
        <v>5.1999999999999998E-2</v>
      </c>
      <c r="T158" s="195">
        <f t="shared" si="3"/>
        <v>0.624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132</v>
      </c>
      <c r="AT158" s="196" t="s">
        <v>128</v>
      </c>
      <c r="AU158" s="196" t="s">
        <v>86</v>
      </c>
      <c r="AY158" s="14" t="s">
        <v>125</v>
      </c>
      <c r="BE158" s="197">
        <f t="shared" si="4"/>
        <v>0</v>
      </c>
      <c r="BF158" s="197">
        <f t="shared" si="5"/>
        <v>0</v>
      </c>
      <c r="BG158" s="197">
        <f t="shared" si="6"/>
        <v>0</v>
      </c>
      <c r="BH158" s="197">
        <f t="shared" si="7"/>
        <v>0</v>
      </c>
      <c r="BI158" s="197">
        <f t="shared" si="8"/>
        <v>0</v>
      </c>
      <c r="BJ158" s="14" t="s">
        <v>84</v>
      </c>
      <c r="BK158" s="197">
        <f t="shared" si="9"/>
        <v>0</v>
      </c>
      <c r="BL158" s="14" t="s">
        <v>132</v>
      </c>
      <c r="BM158" s="196" t="s">
        <v>241</v>
      </c>
    </row>
    <row r="159" spans="1:65" s="2" customFormat="1" ht="16.5" customHeight="1">
      <c r="A159" s="31"/>
      <c r="B159" s="32"/>
      <c r="C159" s="184" t="s">
        <v>242</v>
      </c>
      <c r="D159" s="184" t="s">
        <v>128</v>
      </c>
      <c r="E159" s="185" t="s">
        <v>243</v>
      </c>
      <c r="F159" s="186" t="s">
        <v>244</v>
      </c>
      <c r="G159" s="187" t="s">
        <v>172</v>
      </c>
      <c r="H159" s="188">
        <v>18</v>
      </c>
      <c r="I159" s="189"/>
      <c r="J159" s="190">
        <f t="shared" si="0"/>
        <v>0</v>
      </c>
      <c r="K159" s="191"/>
      <c r="L159" s="36"/>
      <c r="M159" s="192" t="s">
        <v>1</v>
      </c>
      <c r="N159" s="193" t="s">
        <v>41</v>
      </c>
      <c r="O159" s="68"/>
      <c r="P159" s="194">
        <f t="shared" si="1"/>
        <v>0</v>
      </c>
      <c r="Q159" s="194">
        <v>0</v>
      </c>
      <c r="R159" s="194">
        <f t="shared" si="2"/>
        <v>0</v>
      </c>
      <c r="S159" s="194">
        <v>6.8000000000000005E-2</v>
      </c>
      <c r="T159" s="195">
        <f t="shared" si="3"/>
        <v>1.2240000000000002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132</v>
      </c>
      <c r="AT159" s="196" t="s">
        <v>128</v>
      </c>
      <c r="AU159" s="196" t="s">
        <v>86</v>
      </c>
      <c r="AY159" s="14" t="s">
        <v>125</v>
      </c>
      <c r="BE159" s="197">
        <f t="shared" si="4"/>
        <v>0</v>
      </c>
      <c r="BF159" s="197">
        <f t="shared" si="5"/>
        <v>0</v>
      </c>
      <c r="BG159" s="197">
        <f t="shared" si="6"/>
        <v>0</v>
      </c>
      <c r="BH159" s="197">
        <f t="shared" si="7"/>
        <v>0</v>
      </c>
      <c r="BI159" s="197">
        <f t="shared" si="8"/>
        <v>0</v>
      </c>
      <c r="BJ159" s="14" t="s">
        <v>84</v>
      </c>
      <c r="BK159" s="197">
        <f t="shared" si="9"/>
        <v>0</v>
      </c>
      <c r="BL159" s="14" t="s">
        <v>132</v>
      </c>
      <c r="BM159" s="196" t="s">
        <v>245</v>
      </c>
    </row>
    <row r="160" spans="1:65" s="2" customFormat="1" ht="24.2" customHeight="1">
      <c r="A160" s="31"/>
      <c r="B160" s="32"/>
      <c r="C160" s="184" t="s">
        <v>246</v>
      </c>
      <c r="D160" s="184" t="s">
        <v>128</v>
      </c>
      <c r="E160" s="185" t="s">
        <v>247</v>
      </c>
      <c r="F160" s="186" t="s">
        <v>248</v>
      </c>
      <c r="G160" s="187" t="s">
        <v>184</v>
      </c>
      <c r="H160" s="188">
        <v>30</v>
      </c>
      <c r="I160" s="189"/>
      <c r="J160" s="190">
        <f t="shared" si="0"/>
        <v>0</v>
      </c>
      <c r="K160" s="191"/>
      <c r="L160" s="36"/>
      <c r="M160" s="192" t="s">
        <v>1</v>
      </c>
      <c r="N160" s="193" t="s">
        <v>41</v>
      </c>
      <c r="O160" s="68"/>
      <c r="P160" s="194">
        <f t="shared" si="1"/>
        <v>0</v>
      </c>
      <c r="Q160" s="194">
        <v>0</v>
      </c>
      <c r="R160" s="194">
        <f t="shared" si="2"/>
        <v>0</v>
      </c>
      <c r="S160" s="194">
        <v>8.9999999999999993E-3</v>
      </c>
      <c r="T160" s="195">
        <f t="shared" si="3"/>
        <v>0.26999999999999996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132</v>
      </c>
      <c r="AT160" s="196" t="s">
        <v>128</v>
      </c>
      <c r="AU160" s="196" t="s">
        <v>86</v>
      </c>
      <c r="AY160" s="14" t="s">
        <v>125</v>
      </c>
      <c r="BE160" s="197">
        <f t="shared" si="4"/>
        <v>0</v>
      </c>
      <c r="BF160" s="197">
        <f t="shared" si="5"/>
        <v>0</v>
      </c>
      <c r="BG160" s="197">
        <f t="shared" si="6"/>
        <v>0</v>
      </c>
      <c r="BH160" s="197">
        <f t="shared" si="7"/>
        <v>0</v>
      </c>
      <c r="BI160" s="197">
        <f t="shared" si="8"/>
        <v>0</v>
      </c>
      <c r="BJ160" s="14" t="s">
        <v>84</v>
      </c>
      <c r="BK160" s="197">
        <f t="shared" si="9"/>
        <v>0</v>
      </c>
      <c r="BL160" s="14" t="s">
        <v>132</v>
      </c>
      <c r="BM160" s="196" t="s">
        <v>249</v>
      </c>
    </row>
    <row r="161" spans="1:65" s="2" customFormat="1" ht="24.2" customHeight="1">
      <c r="A161" s="31"/>
      <c r="B161" s="32"/>
      <c r="C161" s="184" t="s">
        <v>250</v>
      </c>
      <c r="D161" s="184" t="s">
        <v>128</v>
      </c>
      <c r="E161" s="185" t="s">
        <v>251</v>
      </c>
      <c r="F161" s="186" t="s">
        <v>252</v>
      </c>
      <c r="G161" s="187" t="s">
        <v>131</v>
      </c>
      <c r="H161" s="188">
        <v>24</v>
      </c>
      <c r="I161" s="189"/>
      <c r="J161" s="190">
        <f t="shared" si="0"/>
        <v>0</v>
      </c>
      <c r="K161" s="191"/>
      <c r="L161" s="36"/>
      <c r="M161" s="192" t="s">
        <v>1</v>
      </c>
      <c r="N161" s="193" t="s">
        <v>41</v>
      </c>
      <c r="O161" s="68"/>
      <c r="P161" s="194">
        <f t="shared" si="1"/>
        <v>0</v>
      </c>
      <c r="Q161" s="194">
        <v>0</v>
      </c>
      <c r="R161" s="194">
        <f t="shared" si="2"/>
        <v>0</v>
      </c>
      <c r="S161" s="194">
        <v>6.8000000000000005E-2</v>
      </c>
      <c r="T161" s="195">
        <f t="shared" si="3"/>
        <v>1.6320000000000001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132</v>
      </c>
      <c r="AT161" s="196" t="s">
        <v>128</v>
      </c>
      <c r="AU161" s="196" t="s">
        <v>86</v>
      </c>
      <c r="AY161" s="14" t="s">
        <v>125</v>
      </c>
      <c r="BE161" s="197">
        <f t="shared" si="4"/>
        <v>0</v>
      </c>
      <c r="BF161" s="197">
        <f t="shared" si="5"/>
        <v>0</v>
      </c>
      <c r="BG161" s="197">
        <f t="shared" si="6"/>
        <v>0</v>
      </c>
      <c r="BH161" s="197">
        <f t="shared" si="7"/>
        <v>0</v>
      </c>
      <c r="BI161" s="197">
        <f t="shared" si="8"/>
        <v>0</v>
      </c>
      <c r="BJ161" s="14" t="s">
        <v>84</v>
      </c>
      <c r="BK161" s="197">
        <f t="shared" si="9"/>
        <v>0</v>
      </c>
      <c r="BL161" s="14" t="s">
        <v>132</v>
      </c>
      <c r="BM161" s="196" t="s">
        <v>253</v>
      </c>
    </row>
    <row r="162" spans="1:65" s="12" customFormat="1" ht="22.9" customHeight="1">
      <c r="B162" s="168"/>
      <c r="C162" s="169"/>
      <c r="D162" s="170" t="s">
        <v>75</v>
      </c>
      <c r="E162" s="182" t="s">
        <v>254</v>
      </c>
      <c r="F162" s="182" t="s">
        <v>255</v>
      </c>
      <c r="G162" s="169"/>
      <c r="H162" s="169"/>
      <c r="I162" s="172"/>
      <c r="J162" s="183">
        <f>BK162</f>
        <v>0</v>
      </c>
      <c r="K162" s="169"/>
      <c r="L162" s="174"/>
      <c r="M162" s="175"/>
      <c r="N162" s="176"/>
      <c r="O162" s="176"/>
      <c r="P162" s="177">
        <f>SUM(P163:P171)</f>
        <v>0</v>
      </c>
      <c r="Q162" s="176"/>
      <c r="R162" s="177">
        <f>SUM(R163:R171)</f>
        <v>0</v>
      </c>
      <c r="S162" s="176"/>
      <c r="T162" s="178">
        <f>SUM(T163:T171)</f>
        <v>0</v>
      </c>
      <c r="AR162" s="179" t="s">
        <v>84</v>
      </c>
      <c r="AT162" s="180" t="s">
        <v>75</v>
      </c>
      <c r="AU162" s="180" t="s">
        <v>84</v>
      </c>
      <c r="AY162" s="179" t="s">
        <v>125</v>
      </c>
      <c r="BK162" s="181">
        <f>SUM(BK163:BK171)</f>
        <v>0</v>
      </c>
    </row>
    <row r="163" spans="1:65" s="2" customFormat="1" ht="16.5" customHeight="1">
      <c r="A163" s="31"/>
      <c r="B163" s="32"/>
      <c r="C163" s="184" t="s">
        <v>256</v>
      </c>
      <c r="D163" s="184" t="s">
        <v>128</v>
      </c>
      <c r="E163" s="185" t="s">
        <v>257</v>
      </c>
      <c r="F163" s="186" t="s">
        <v>258</v>
      </c>
      <c r="G163" s="187" t="s">
        <v>189</v>
      </c>
      <c r="H163" s="188">
        <v>23.978999999999999</v>
      </c>
      <c r="I163" s="189"/>
      <c r="J163" s="190">
        <f t="shared" ref="J163:J171" si="10">ROUND(I163*H163,2)</f>
        <v>0</v>
      </c>
      <c r="K163" s="191"/>
      <c r="L163" s="36"/>
      <c r="M163" s="192" t="s">
        <v>1</v>
      </c>
      <c r="N163" s="193" t="s">
        <v>41</v>
      </c>
      <c r="O163" s="68"/>
      <c r="P163" s="194">
        <f t="shared" ref="P163:P171" si="11">O163*H163</f>
        <v>0</v>
      </c>
      <c r="Q163" s="194">
        <v>0</v>
      </c>
      <c r="R163" s="194">
        <f t="shared" ref="R163:R171" si="12">Q163*H163</f>
        <v>0</v>
      </c>
      <c r="S163" s="194">
        <v>0</v>
      </c>
      <c r="T163" s="195">
        <f t="shared" ref="T163:T171" si="13"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132</v>
      </c>
      <c r="AT163" s="196" t="s">
        <v>128</v>
      </c>
      <c r="AU163" s="196" t="s">
        <v>86</v>
      </c>
      <c r="AY163" s="14" t="s">
        <v>125</v>
      </c>
      <c r="BE163" s="197">
        <f t="shared" ref="BE163:BE171" si="14">IF(N163="základní",J163,0)</f>
        <v>0</v>
      </c>
      <c r="BF163" s="197">
        <f t="shared" ref="BF163:BF171" si="15">IF(N163="snížená",J163,0)</f>
        <v>0</v>
      </c>
      <c r="BG163" s="197">
        <f t="shared" ref="BG163:BG171" si="16">IF(N163="zákl. přenesená",J163,0)</f>
        <v>0</v>
      </c>
      <c r="BH163" s="197">
        <f t="shared" ref="BH163:BH171" si="17">IF(N163="sníž. přenesená",J163,0)</f>
        <v>0</v>
      </c>
      <c r="BI163" s="197">
        <f t="shared" ref="BI163:BI171" si="18">IF(N163="nulová",J163,0)</f>
        <v>0</v>
      </c>
      <c r="BJ163" s="14" t="s">
        <v>84</v>
      </c>
      <c r="BK163" s="197">
        <f t="shared" ref="BK163:BK171" si="19">ROUND(I163*H163,2)</f>
        <v>0</v>
      </c>
      <c r="BL163" s="14" t="s">
        <v>132</v>
      </c>
      <c r="BM163" s="196" t="s">
        <v>259</v>
      </c>
    </row>
    <row r="164" spans="1:65" s="2" customFormat="1" ht="24.2" customHeight="1">
      <c r="A164" s="31"/>
      <c r="B164" s="32"/>
      <c r="C164" s="184" t="s">
        <v>260</v>
      </c>
      <c r="D164" s="184" t="s">
        <v>128</v>
      </c>
      <c r="E164" s="185" t="s">
        <v>261</v>
      </c>
      <c r="F164" s="186" t="s">
        <v>262</v>
      </c>
      <c r="G164" s="187" t="s">
        <v>189</v>
      </c>
      <c r="H164" s="188">
        <v>846.98900000000003</v>
      </c>
      <c r="I164" s="189"/>
      <c r="J164" s="190">
        <f t="shared" si="10"/>
        <v>0</v>
      </c>
      <c r="K164" s="191"/>
      <c r="L164" s="36"/>
      <c r="M164" s="192" t="s">
        <v>1</v>
      </c>
      <c r="N164" s="193" t="s">
        <v>41</v>
      </c>
      <c r="O164" s="68"/>
      <c r="P164" s="194">
        <f t="shared" si="11"/>
        <v>0</v>
      </c>
      <c r="Q164" s="194">
        <v>0</v>
      </c>
      <c r="R164" s="194">
        <f t="shared" si="12"/>
        <v>0</v>
      </c>
      <c r="S164" s="194">
        <v>0</v>
      </c>
      <c r="T164" s="195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132</v>
      </c>
      <c r="AT164" s="196" t="s">
        <v>128</v>
      </c>
      <c r="AU164" s="196" t="s">
        <v>86</v>
      </c>
      <c r="AY164" s="14" t="s">
        <v>125</v>
      </c>
      <c r="BE164" s="197">
        <f t="shared" si="14"/>
        <v>0</v>
      </c>
      <c r="BF164" s="197">
        <f t="shared" si="15"/>
        <v>0</v>
      </c>
      <c r="BG164" s="197">
        <f t="shared" si="16"/>
        <v>0</v>
      </c>
      <c r="BH164" s="197">
        <f t="shared" si="17"/>
        <v>0</v>
      </c>
      <c r="BI164" s="197">
        <f t="shared" si="18"/>
        <v>0</v>
      </c>
      <c r="BJ164" s="14" t="s">
        <v>84</v>
      </c>
      <c r="BK164" s="197">
        <f t="shared" si="19"/>
        <v>0</v>
      </c>
      <c r="BL164" s="14" t="s">
        <v>132</v>
      </c>
      <c r="BM164" s="196" t="s">
        <v>263</v>
      </c>
    </row>
    <row r="165" spans="1:65" s="2" customFormat="1" ht="16.5" customHeight="1">
      <c r="A165" s="31"/>
      <c r="B165" s="32"/>
      <c r="C165" s="184" t="s">
        <v>264</v>
      </c>
      <c r="D165" s="184" t="s">
        <v>128</v>
      </c>
      <c r="E165" s="185" t="s">
        <v>265</v>
      </c>
      <c r="F165" s="186" t="s">
        <v>266</v>
      </c>
      <c r="G165" s="187" t="s">
        <v>172</v>
      </c>
      <c r="H165" s="188">
        <v>10</v>
      </c>
      <c r="I165" s="189"/>
      <c r="J165" s="190">
        <f t="shared" si="10"/>
        <v>0</v>
      </c>
      <c r="K165" s="191"/>
      <c r="L165" s="36"/>
      <c r="M165" s="192" t="s">
        <v>1</v>
      </c>
      <c r="N165" s="193" t="s">
        <v>41</v>
      </c>
      <c r="O165" s="68"/>
      <c r="P165" s="194">
        <f t="shared" si="11"/>
        <v>0</v>
      </c>
      <c r="Q165" s="194">
        <v>0</v>
      </c>
      <c r="R165" s="194">
        <f t="shared" si="12"/>
        <v>0</v>
      </c>
      <c r="S165" s="194">
        <v>0</v>
      </c>
      <c r="T165" s="195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132</v>
      </c>
      <c r="AT165" s="196" t="s">
        <v>128</v>
      </c>
      <c r="AU165" s="196" t="s">
        <v>86</v>
      </c>
      <c r="AY165" s="14" t="s">
        <v>125</v>
      </c>
      <c r="BE165" s="197">
        <f t="shared" si="14"/>
        <v>0</v>
      </c>
      <c r="BF165" s="197">
        <f t="shared" si="15"/>
        <v>0</v>
      </c>
      <c r="BG165" s="197">
        <f t="shared" si="16"/>
        <v>0</v>
      </c>
      <c r="BH165" s="197">
        <f t="shared" si="17"/>
        <v>0</v>
      </c>
      <c r="BI165" s="197">
        <f t="shared" si="18"/>
        <v>0</v>
      </c>
      <c r="BJ165" s="14" t="s">
        <v>84</v>
      </c>
      <c r="BK165" s="197">
        <f t="shared" si="19"/>
        <v>0</v>
      </c>
      <c r="BL165" s="14" t="s">
        <v>132</v>
      </c>
      <c r="BM165" s="196" t="s">
        <v>267</v>
      </c>
    </row>
    <row r="166" spans="1:65" s="2" customFormat="1" ht="24.2" customHeight="1">
      <c r="A166" s="31"/>
      <c r="B166" s="32"/>
      <c r="C166" s="184" t="s">
        <v>268</v>
      </c>
      <c r="D166" s="184" t="s">
        <v>128</v>
      </c>
      <c r="E166" s="185" t="s">
        <v>269</v>
      </c>
      <c r="F166" s="186" t="s">
        <v>270</v>
      </c>
      <c r="G166" s="187" t="s">
        <v>172</v>
      </c>
      <c r="H166" s="188">
        <v>600</v>
      </c>
      <c r="I166" s="189"/>
      <c r="J166" s="190">
        <f t="shared" si="10"/>
        <v>0</v>
      </c>
      <c r="K166" s="191"/>
      <c r="L166" s="36"/>
      <c r="M166" s="192" t="s">
        <v>1</v>
      </c>
      <c r="N166" s="193" t="s">
        <v>41</v>
      </c>
      <c r="O166" s="68"/>
      <c r="P166" s="194">
        <f t="shared" si="11"/>
        <v>0</v>
      </c>
      <c r="Q166" s="194">
        <v>0</v>
      </c>
      <c r="R166" s="194">
        <f t="shared" si="12"/>
        <v>0</v>
      </c>
      <c r="S166" s="194">
        <v>0</v>
      </c>
      <c r="T166" s="195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132</v>
      </c>
      <c r="AT166" s="196" t="s">
        <v>128</v>
      </c>
      <c r="AU166" s="196" t="s">
        <v>86</v>
      </c>
      <c r="AY166" s="14" t="s">
        <v>125</v>
      </c>
      <c r="BE166" s="197">
        <f t="shared" si="14"/>
        <v>0</v>
      </c>
      <c r="BF166" s="197">
        <f t="shared" si="15"/>
        <v>0</v>
      </c>
      <c r="BG166" s="197">
        <f t="shared" si="16"/>
        <v>0</v>
      </c>
      <c r="BH166" s="197">
        <f t="shared" si="17"/>
        <v>0</v>
      </c>
      <c r="BI166" s="197">
        <f t="shared" si="18"/>
        <v>0</v>
      </c>
      <c r="BJ166" s="14" t="s">
        <v>84</v>
      </c>
      <c r="BK166" s="197">
        <f t="shared" si="19"/>
        <v>0</v>
      </c>
      <c r="BL166" s="14" t="s">
        <v>132</v>
      </c>
      <c r="BM166" s="196" t="s">
        <v>271</v>
      </c>
    </row>
    <row r="167" spans="1:65" s="2" customFormat="1" ht="24.2" customHeight="1">
      <c r="A167" s="31"/>
      <c r="B167" s="32"/>
      <c r="C167" s="184" t="s">
        <v>272</v>
      </c>
      <c r="D167" s="184" t="s">
        <v>128</v>
      </c>
      <c r="E167" s="185" t="s">
        <v>273</v>
      </c>
      <c r="F167" s="186" t="s">
        <v>274</v>
      </c>
      <c r="G167" s="187" t="s">
        <v>189</v>
      </c>
      <c r="H167" s="188">
        <v>846.98900000000003</v>
      </c>
      <c r="I167" s="189"/>
      <c r="J167" s="190">
        <f t="shared" si="10"/>
        <v>0</v>
      </c>
      <c r="K167" s="191"/>
      <c r="L167" s="36"/>
      <c r="M167" s="192" t="s">
        <v>1</v>
      </c>
      <c r="N167" s="193" t="s">
        <v>41</v>
      </c>
      <c r="O167" s="68"/>
      <c r="P167" s="194">
        <f t="shared" si="11"/>
        <v>0</v>
      </c>
      <c r="Q167" s="194">
        <v>0</v>
      </c>
      <c r="R167" s="194">
        <f t="shared" si="12"/>
        <v>0</v>
      </c>
      <c r="S167" s="194">
        <v>0</v>
      </c>
      <c r="T167" s="195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132</v>
      </c>
      <c r="AT167" s="196" t="s">
        <v>128</v>
      </c>
      <c r="AU167" s="196" t="s">
        <v>86</v>
      </c>
      <c r="AY167" s="14" t="s">
        <v>125</v>
      </c>
      <c r="BE167" s="197">
        <f t="shared" si="14"/>
        <v>0</v>
      </c>
      <c r="BF167" s="197">
        <f t="shared" si="15"/>
        <v>0</v>
      </c>
      <c r="BG167" s="197">
        <f t="shared" si="16"/>
        <v>0</v>
      </c>
      <c r="BH167" s="197">
        <f t="shared" si="17"/>
        <v>0</v>
      </c>
      <c r="BI167" s="197">
        <f t="shared" si="18"/>
        <v>0</v>
      </c>
      <c r="BJ167" s="14" t="s">
        <v>84</v>
      </c>
      <c r="BK167" s="197">
        <f t="shared" si="19"/>
        <v>0</v>
      </c>
      <c r="BL167" s="14" t="s">
        <v>132</v>
      </c>
      <c r="BM167" s="196" t="s">
        <v>275</v>
      </c>
    </row>
    <row r="168" spans="1:65" s="2" customFormat="1" ht="24.2" customHeight="1">
      <c r="A168" s="31"/>
      <c r="B168" s="32"/>
      <c r="C168" s="184" t="s">
        <v>276</v>
      </c>
      <c r="D168" s="184" t="s">
        <v>128</v>
      </c>
      <c r="E168" s="185" t="s">
        <v>277</v>
      </c>
      <c r="F168" s="186" t="s">
        <v>278</v>
      </c>
      <c r="G168" s="187" t="s">
        <v>189</v>
      </c>
      <c r="H168" s="188">
        <v>12704.834999999999</v>
      </c>
      <c r="I168" s="189"/>
      <c r="J168" s="190">
        <f t="shared" si="10"/>
        <v>0</v>
      </c>
      <c r="K168" s="191"/>
      <c r="L168" s="36"/>
      <c r="M168" s="192" t="s">
        <v>1</v>
      </c>
      <c r="N168" s="193" t="s">
        <v>41</v>
      </c>
      <c r="O168" s="68"/>
      <c r="P168" s="194">
        <f t="shared" si="11"/>
        <v>0</v>
      </c>
      <c r="Q168" s="194">
        <v>0</v>
      </c>
      <c r="R168" s="194">
        <f t="shared" si="12"/>
        <v>0</v>
      </c>
      <c r="S168" s="194">
        <v>0</v>
      </c>
      <c r="T168" s="195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132</v>
      </c>
      <c r="AT168" s="196" t="s">
        <v>128</v>
      </c>
      <c r="AU168" s="196" t="s">
        <v>86</v>
      </c>
      <c r="AY168" s="14" t="s">
        <v>125</v>
      </c>
      <c r="BE168" s="197">
        <f t="shared" si="14"/>
        <v>0</v>
      </c>
      <c r="BF168" s="197">
        <f t="shared" si="15"/>
        <v>0</v>
      </c>
      <c r="BG168" s="197">
        <f t="shared" si="16"/>
        <v>0</v>
      </c>
      <c r="BH168" s="197">
        <f t="shared" si="17"/>
        <v>0</v>
      </c>
      <c r="BI168" s="197">
        <f t="shared" si="18"/>
        <v>0</v>
      </c>
      <c r="BJ168" s="14" t="s">
        <v>84</v>
      </c>
      <c r="BK168" s="197">
        <f t="shared" si="19"/>
        <v>0</v>
      </c>
      <c r="BL168" s="14" t="s">
        <v>132</v>
      </c>
      <c r="BM168" s="196" t="s">
        <v>279</v>
      </c>
    </row>
    <row r="169" spans="1:65" s="2" customFormat="1" ht="33" customHeight="1">
      <c r="A169" s="31"/>
      <c r="B169" s="32"/>
      <c r="C169" s="184" t="s">
        <v>280</v>
      </c>
      <c r="D169" s="184" t="s">
        <v>128</v>
      </c>
      <c r="E169" s="185" t="s">
        <v>281</v>
      </c>
      <c r="F169" s="186" t="s">
        <v>282</v>
      </c>
      <c r="G169" s="187" t="s">
        <v>189</v>
      </c>
      <c r="H169" s="188">
        <v>4.5590000000000002</v>
      </c>
      <c r="I169" s="189"/>
      <c r="J169" s="190">
        <f t="shared" si="10"/>
        <v>0</v>
      </c>
      <c r="K169" s="191"/>
      <c r="L169" s="36"/>
      <c r="M169" s="192" t="s">
        <v>1</v>
      </c>
      <c r="N169" s="193" t="s">
        <v>41</v>
      </c>
      <c r="O169" s="68"/>
      <c r="P169" s="194">
        <f t="shared" si="11"/>
        <v>0</v>
      </c>
      <c r="Q169" s="194">
        <v>0</v>
      </c>
      <c r="R169" s="194">
        <f t="shared" si="12"/>
        <v>0</v>
      </c>
      <c r="S169" s="194">
        <v>0</v>
      </c>
      <c r="T169" s="195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132</v>
      </c>
      <c r="AT169" s="196" t="s">
        <v>128</v>
      </c>
      <c r="AU169" s="196" t="s">
        <v>86</v>
      </c>
      <c r="AY169" s="14" t="s">
        <v>125</v>
      </c>
      <c r="BE169" s="197">
        <f t="shared" si="14"/>
        <v>0</v>
      </c>
      <c r="BF169" s="197">
        <f t="shared" si="15"/>
        <v>0</v>
      </c>
      <c r="BG169" s="197">
        <f t="shared" si="16"/>
        <v>0</v>
      </c>
      <c r="BH169" s="197">
        <f t="shared" si="17"/>
        <v>0</v>
      </c>
      <c r="BI169" s="197">
        <f t="shared" si="18"/>
        <v>0</v>
      </c>
      <c r="BJ169" s="14" t="s">
        <v>84</v>
      </c>
      <c r="BK169" s="197">
        <f t="shared" si="19"/>
        <v>0</v>
      </c>
      <c r="BL169" s="14" t="s">
        <v>132</v>
      </c>
      <c r="BM169" s="196" t="s">
        <v>283</v>
      </c>
    </row>
    <row r="170" spans="1:65" s="2" customFormat="1" ht="33" customHeight="1">
      <c r="A170" s="31"/>
      <c r="B170" s="32"/>
      <c r="C170" s="184" t="s">
        <v>284</v>
      </c>
      <c r="D170" s="184" t="s">
        <v>128</v>
      </c>
      <c r="E170" s="185" t="s">
        <v>285</v>
      </c>
      <c r="F170" s="186" t="s">
        <v>286</v>
      </c>
      <c r="G170" s="187" t="s">
        <v>189</v>
      </c>
      <c r="H170" s="188">
        <v>19.420000000000002</v>
      </c>
      <c r="I170" s="189"/>
      <c r="J170" s="190">
        <f t="shared" si="10"/>
        <v>0</v>
      </c>
      <c r="K170" s="191"/>
      <c r="L170" s="36"/>
      <c r="M170" s="192" t="s">
        <v>1</v>
      </c>
      <c r="N170" s="193" t="s">
        <v>41</v>
      </c>
      <c r="O170" s="68"/>
      <c r="P170" s="194">
        <f t="shared" si="11"/>
        <v>0</v>
      </c>
      <c r="Q170" s="194">
        <v>0</v>
      </c>
      <c r="R170" s="194">
        <f t="shared" si="12"/>
        <v>0</v>
      </c>
      <c r="S170" s="194">
        <v>0</v>
      </c>
      <c r="T170" s="195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132</v>
      </c>
      <c r="AT170" s="196" t="s">
        <v>128</v>
      </c>
      <c r="AU170" s="196" t="s">
        <v>86</v>
      </c>
      <c r="AY170" s="14" t="s">
        <v>125</v>
      </c>
      <c r="BE170" s="197">
        <f t="shared" si="14"/>
        <v>0</v>
      </c>
      <c r="BF170" s="197">
        <f t="shared" si="15"/>
        <v>0</v>
      </c>
      <c r="BG170" s="197">
        <f t="shared" si="16"/>
        <v>0</v>
      </c>
      <c r="BH170" s="197">
        <f t="shared" si="17"/>
        <v>0</v>
      </c>
      <c r="BI170" s="197">
        <f t="shared" si="18"/>
        <v>0</v>
      </c>
      <c r="BJ170" s="14" t="s">
        <v>84</v>
      </c>
      <c r="BK170" s="197">
        <f t="shared" si="19"/>
        <v>0</v>
      </c>
      <c r="BL170" s="14" t="s">
        <v>132</v>
      </c>
      <c r="BM170" s="196" t="s">
        <v>287</v>
      </c>
    </row>
    <row r="171" spans="1:65" s="2" customFormat="1" ht="44.25" customHeight="1">
      <c r="A171" s="31"/>
      <c r="B171" s="32"/>
      <c r="C171" s="184" t="s">
        <v>288</v>
      </c>
      <c r="D171" s="184" t="s">
        <v>128</v>
      </c>
      <c r="E171" s="185" t="s">
        <v>289</v>
      </c>
      <c r="F171" s="186" t="s">
        <v>290</v>
      </c>
      <c r="G171" s="187" t="s">
        <v>189</v>
      </c>
      <c r="H171" s="188">
        <v>824.64599999999996</v>
      </c>
      <c r="I171" s="189"/>
      <c r="J171" s="190">
        <f t="shared" si="10"/>
        <v>0</v>
      </c>
      <c r="K171" s="191"/>
      <c r="L171" s="36"/>
      <c r="M171" s="192" t="s">
        <v>1</v>
      </c>
      <c r="N171" s="193" t="s">
        <v>41</v>
      </c>
      <c r="O171" s="68"/>
      <c r="P171" s="194">
        <f t="shared" si="11"/>
        <v>0</v>
      </c>
      <c r="Q171" s="194">
        <v>0</v>
      </c>
      <c r="R171" s="194">
        <f t="shared" si="12"/>
        <v>0</v>
      </c>
      <c r="S171" s="194">
        <v>0</v>
      </c>
      <c r="T171" s="195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6" t="s">
        <v>132</v>
      </c>
      <c r="AT171" s="196" t="s">
        <v>128</v>
      </c>
      <c r="AU171" s="196" t="s">
        <v>86</v>
      </c>
      <c r="AY171" s="14" t="s">
        <v>125</v>
      </c>
      <c r="BE171" s="197">
        <f t="shared" si="14"/>
        <v>0</v>
      </c>
      <c r="BF171" s="197">
        <f t="shared" si="15"/>
        <v>0</v>
      </c>
      <c r="BG171" s="197">
        <f t="shared" si="16"/>
        <v>0</v>
      </c>
      <c r="BH171" s="197">
        <f t="shared" si="17"/>
        <v>0</v>
      </c>
      <c r="BI171" s="197">
        <f t="shared" si="18"/>
        <v>0</v>
      </c>
      <c r="BJ171" s="14" t="s">
        <v>84</v>
      </c>
      <c r="BK171" s="197">
        <f t="shared" si="19"/>
        <v>0</v>
      </c>
      <c r="BL171" s="14" t="s">
        <v>132</v>
      </c>
      <c r="BM171" s="196" t="s">
        <v>291</v>
      </c>
    </row>
    <row r="172" spans="1:65" s="12" customFormat="1" ht="25.9" customHeight="1">
      <c r="B172" s="168"/>
      <c r="C172" s="169"/>
      <c r="D172" s="170" t="s">
        <v>75</v>
      </c>
      <c r="E172" s="171" t="s">
        <v>292</v>
      </c>
      <c r="F172" s="171" t="s">
        <v>293</v>
      </c>
      <c r="G172" s="169"/>
      <c r="H172" s="169"/>
      <c r="I172" s="172"/>
      <c r="J172" s="173">
        <f>BK172</f>
        <v>0</v>
      </c>
      <c r="K172" s="169"/>
      <c r="L172" s="174"/>
      <c r="M172" s="175"/>
      <c r="N172" s="176"/>
      <c r="O172" s="176"/>
      <c r="P172" s="177">
        <f>P173+P186+P197</f>
        <v>0</v>
      </c>
      <c r="Q172" s="176"/>
      <c r="R172" s="177">
        <f>R173+R186+R197</f>
        <v>0</v>
      </c>
      <c r="S172" s="176"/>
      <c r="T172" s="178">
        <f>T173+T186+T197</f>
        <v>27.618943000000002</v>
      </c>
      <c r="AR172" s="179" t="s">
        <v>86</v>
      </c>
      <c r="AT172" s="180" t="s">
        <v>75</v>
      </c>
      <c r="AU172" s="180" t="s">
        <v>76</v>
      </c>
      <c r="AY172" s="179" t="s">
        <v>125</v>
      </c>
      <c r="BK172" s="181">
        <f>BK173+BK186+BK197</f>
        <v>0</v>
      </c>
    </row>
    <row r="173" spans="1:65" s="12" customFormat="1" ht="22.9" customHeight="1">
      <c r="B173" s="168"/>
      <c r="C173" s="169"/>
      <c r="D173" s="170" t="s">
        <v>75</v>
      </c>
      <c r="E173" s="182" t="s">
        <v>294</v>
      </c>
      <c r="F173" s="182" t="s">
        <v>295</v>
      </c>
      <c r="G173" s="169"/>
      <c r="H173" s="169"/>
      <c r="I173" s="172"/>
      <c r="J173" s="183">
        <f>BK173</f>
        <v>0</v>
      </c>
      <c r="K173" s="169"/>
      <c r="L173" s="174"/>
      <c r="M173" s="175"/>
      <c r="N173" s="176"/>
      <c r="O173" s="176"/>
      <c r="P173" s="177">
        <f>SUM(P174:P185)</f>
        <v>0</v>
      </c>
      <c r="Q173" s="176"/>
      <c r="R173" s="177">
        <f>SUM(R174:R185)</f>
        <v>0</v>
      </c>
      <c r="S173" s="176"/>
      <c r="T173" s="178">
        <f>SUM(T174:T185)</f>
        <v>15.68</v>
      </c>
      <c r="AR173" s="179" t="s">
        <v>86</v>
      </c>
      <c r="AT173" s="180" t="s">
        <v>75</v>
      </c>
      <c r="AU173" s="180" t="s">
        <v>84</v>
      </c>
      <c r="AY173" s="179" t="s">
        <v>125</v>
      </c>
      <c r="BK173" s="181">
        <f>SUM(BK174:BK185)</f>
        <v>0</v>
      </c>
    </row>
    <row r="174" spans="1:65" s="2" customFormat="1" ht="21.75" customHeight="1">
      <c r="A174" s="31"/>
      <c r="B174" s="32"/>
      <c r="C174" s="184" t="s">
        <v>296</v>
      </c>
      <c r="D174" s="184" t="s">
        <v>128</v>
      </c>
      <c r="E174" s="185" t="s">
        <v>297</v>
      </c>
      <c r="F174" s="186" t="s">
        <v>298</v>
      </c>
      <c r="G174" s="187" t="s">
        <v>184</v>
      </c>
      <c r="H174" s="188">
        <v>28</v>
      </c>
      <c r="I174" s="189"/>
      <c r="J174" s="190">
        <f t="shared" ref="J174:J185" si="20">ROUND(I174*H174,2)</f>
        <v>0</v>
      </c>
      <c r="K174" s="191"/>
      <c r="L174" s="36"/>
      <c r="M174" s="192" t="s">
        <v>1</v>
      </c>
      <c r="N174" s="193" t="s">
        <v>41</v>
      </c>
      <c r="O174" s="68"/>
      <c r="P174" s="194">
        <f t="shared" ref="P174:P185" si="21">O174*H174</f>
        <v>0</v>
      </c>
      <c r="Q174" s="194">
        <v>0</v>
      </c>
      <c r="R174" s="194">
        <f t="shared" ref="R174:R185" si="22">Q174*H174</f>
        <v>0</v>
      </c>
      <c r="S174" s="194">
        <v>0.01</v>
      </c>
      <c r="T174" s="195">
        <f t="shared" ref="T174:T185" si="23">S174*H174</f>
        <v>0.28000000000000003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191</v>
      </c>
      <c r="AT174" s="196" t="s">
        <v>128</v>
      </c>
      <c r="AU174" s="196" t="s">
        <v>86</v>
      </c>
      <c r="AY174" s="14" t="s">
        <v>125</v>
      </c>
      <c r="BE174" s="197">
        <f t="shared" ref="BE174:BE185" si="24">IF(N174="základní",J174,0)</f>
        <v>0</v>
      </c>
      <c r="BF174" s="197">
        <f t="shared" ref="BF174:BF185" si="25">IF(N174="snížená",J174,0)</f>
        <v>0</v>
      </c>
      <c r="BG174" s="197">
        <f t="shared" ref="BG174:BG185" si="26">IF(N174="zákl. přenesená",J174,0)</f>
        <v>0</v>
      </c>
      <c r="BH174" s="197">
        <f t="shared" ref="BH174:BH185" si="27">IF(N174="sníž. přenesená",J174,0)</f>
        <v>0</v>
      </c>
      <c r="BI174" s="197">
        <f t="shared" ref="BI174:BI185" si="28">IF(N174="nulová",J174,0)</f>
        <v>0</v>
      </c>
      <c r="BJ174" s="14" t="s">
        <v>84</v>
      </c>
      <c r="BK174" s="197">
        <f t="shared" ref="BK174:BK185" si="29">ROUND(I174*H174,2)</f>
        <v>0</v>
      </c>
      <c r="BL174" s="14" t="s">
        <v>191</v>
      </c>
      <c r="BM174" s="196" t="s">
        <v>299</v>
      </c>
    </row>
    <row r="175" spans="1:65" s="2" customFormat="1" ht="24.2" customHeight="1">
      <c r="A175" s="31"/>
      <c r="B175" s="32"/>
      <c r="C175" s="184" t="s">
        <v>300</v>
      </c>
      <c r="D175" s="184" t="s">
        <v>128</v>
      </c>
      <c r="E175" s="185" t="s">
        <v>301</v>
      </c>
      <c r="F175" s="186" t="s">
        <v>302</v>
      </c>
      <c r="G175" s="187" t="s">
        <v>172</v>
      </c>
      <c r="H175" s="188">
        <v>91.9</v>
      </c>
      <c r="I175" s="189"/>
      <c r="J175" s="190">
        <f t="shared" si="20"/>
        <v>0</v>
      </c>
      <c r="K175" s="191"/>
      <c r="L175" s="36"/>
      <c r="M175" s="192" t="s">
        <v>1</v>
      </c>
      <c r="N175" s="193" t="s">
        <v>41</v>
      </c>
      <c r="O175" s="68"/>
      <c r="P175" s="194">
        <f t="shared" si="21"/>
        <v>0</v>
      </c>
      <c r="Q175" s="194">
        <v>0</v>
      </c>
      <c r="R175" s="194">
        <f t="shared" si="22"/>
        <v>0</v>
      </c>
      <c r="S175" s="194">
        <v>8.0000000000000002E-3</v>
      </c>
      <c r="T175" s="195">
        <f t="shared" si="23"/>
        <v>0.73520000000000008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6" t="s">
        <v>191</v>
      </c>
      <c r="AT175" s="196" t="s">
        <v>128</v>
      </c>
      <c r="AU175" s="196" t="s">
        <v>86</v>
      </c>
      <c r="AY175" s="14" t="s">
        <v>125</v>
      </c>
      <c r="BE175" s="197">
        <f t="shared" si="24"/>
        <v>0</v>
      </c>
      <c r="BF175" s="197">
        <f t="shared" si="25"/>
        <v>0</v>
      </c>
      <c r="BG175" s="197">
        <f t="shared" si="26"/>
        <v>0</v>
      </c>
      <c r="BH175" s="197">
        <f t="shared" si="27"/>
        <v>0</v>
      </c>
      <c r="BI175" s="197">
        <f t="shared" si="28"/>
        <v>0</v>
      </c>
      <c r="BJ175" s="14" t="s">
        <v>84</v>
      </c>
      <c r="BK175" s="197">
        <f t="shared" si="29"/>
        <v>0</v>
      </c>
      <c r="BL175" s="14" t="s">
        <v>191</v>
      </c>
      <c r="BM175" s="196" t="s">
        <v>303</v>
      </c>
    </row>
    <row r="176" spans="1:65" s="2" customFormat="1" ht="24.2" customHeight="1">
      <c r="A176" s="31"/>
      <c r="B176" s="32"/>
      <c r="C176" s="184" t="s">
        <v>304</v>
      </c>
      <c r="D176" s="184" t="s">
        <v>128</v>
      </c>
      <c r="E176" s="185" t="s">
        <v>305</v>
      </c>
      <c r="F176" s="186" t="s">
        <v>306</v>
      </c>
      <c r="G176" s="187" t="s">
        <v>172</v>
      </c>
      <c r="H176" s="188">
        <v>224</v>
      </c>
      <c r="I176" s="189"/>
      <c r="J176" s="190">
        <f t="shared" si="20"/>
        <v>0</v>
      </c>
      <c r="K176" s="191"/>
      <c r="L176" s="36"/>
      <c r="M176" s="192" t="s">
        <v>1</v>
      </c>
      <c r="N176" s="193" t="s">
        <v>41</v>
      </c>
      <c r="O176" s="68"/>
      <c r="P176" s="194">
        <f t="shared" si="21"/>
        <v>0</v>
      </c>
      <c r="Q176" s="194">
        <v>0</v>
      </c>
      <c r="R176" s="194">
        <f t="shared" si="22"/>
        <v>0</v>
      </c>
      <c r="S176" s="194">
        <v>6.0000000000000001E-3</v>
      </c>
      <c r="T176" s="195">
        <f t="shared" si="23"/>
        <v>1.3440000000000001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191</v>
      </c>
      <c r="AT176" s="196" t="s">
        <v>128</v>
      </c>
      <c r="AU176" s="196" t="s">
        <v>86</v>
      </c>
      <c r="AY176" s="14" t="s">
        <v>125</v>
      </c>
      <c r="BE176" s="197">
        <f t="shared" si="24"/>
        <v>0</v>
      </c>
      <c r="BF176" s="197">
        <f t="shared" si="25"/>
        <v>0</v>
      </c>
      <c r="BG176" s="197">
        <f t="shared" si="26"/>
        <v>0</v>
      </c>
      <c r="BH176" s="197">
        <f t="shared" si="27"/>
        <v>0</v>
      </c>
      <c r="BI176" s="197">
        <f t="shared" si="28"/>
        <v>0</v>
      </c>
      <c r="BJ176" s="14" t="s">
        <v>84</v>
      </c>
      <c r="BK176" s="197">
        <f t="shared" si="29"/>
        <v>0</v>
      </c>
      <c r="BL176" s="14" t="s">
        <v>191</v>
      </c>
      <c r="BM176" s="196" t="s">
        <v>307</v>
      </c>
    </row>
    <row r="177" spans="1:65" s="2" customFormat="1" ht="24.2" customHeight="1">
      <c r="A177" s="31"/>
      <c r="B177" s="32"/>
      <c r="C177" s="184" t="s">
        <v>308</v>
      </c>
      <c r="D177" s="184" t="s">
        <v>128</v>
      </c>
      <c r="E177" s="185" t="s">
        <v>309</v>
      </c>
      <c r="F177" s="186" t="s">
        <v>310</v>
      </c>
      <c r="G177" s="187" t="s">
        <v>131</v>
      </c>
      <c r="H177" s="188">
        <v>160</v>
      </c>
      <c r="I177" s="189"/>
      <c r="J177" s="190">
        <f t="shared" si="20"/>
        <v>0</v>
      </c>
      <c r="K177" s="191"/>
      <c r="L177" s="36"/>
      <c r="M177" s="192" t="s">
        <v>1</v>
      </c>
      <c r="N177" s="193" t="s">
        <v>41</v>
      </c>
      <c r="O177" s="68"/>
      <c r="P177" s="194">
        <f t="shared" si="21"/>
        <v>0</v>
      </c>
      <c r="Q177" s="194">
        <v>0</v>
      </c>
      <c r="R177" s="194">
        <f t="shared" si="22"/>
        <v>0</v>
      </c>
      <c r="S177" s="194">
        <v>7.0000000000000001E-3</v>
      </c>
      <c r="T177" s="195">
        <f t="shared" si="23"/>
        <v>1.1200000000000001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6" t="s">
        <v>191</v>
      </c>
      <c r="AT177" s="196" t="s">
        <v>128</v>
      </c>
      <c r="AU177" s="196" t="s">
        <v>86</v>
      </c>
      <c r="AY177" s="14" t="s">
        <v>125</v>
      </c>
      <c r="BE177" s="197">
        <f t="shared" si="24"/>
        <v>0</v>
      </c>
      <c r="BF177" s="197">
        <f t="shared" si="25"/>
        <v>0</v>
      </c>
      <c r="BG177" s="197">
        <f t="shared" si="26"/>
        <v>0</v>
      </c>
      <c r="BH177" s="197">
        <f t="shared" si="27"/>
        <v>0</v>
      </c>
      <c r="BI177" s="197">
        <f t="shared" si="28"/>
        <v>0</v>
      </c>
      <c r="BJ177" s="14" t="s">
        <v>84</v>
      </c>
      <c r="BK177" s="197">
        <f t="shared" si="29"/>
        <v>0</v>
      </c>
      <c r="BL177" s="14" t="s">
        <v>191</v>
      </c>
      <c r="BM177" s="196" t="s">
        <v>311</v>
      </c>
    </row>
    <row r="178" spans="1:65" s="2" customFormat="1" ht="24.2" customHeight="1">
      <c r="A178" s="31"/>
      <c r="B178" s="32"/>
      <c r="C178" s="184" t="s">
        <v>312</v>
      </c>
      <c r="D178" s="184" t="s">
        <v>128</v>
      </c>
      <c r="E178" s="185" t="s">
        <v>313</v>
      </c>
      <c r="F178" s="186" t="s">
        <v>314</v>
      </c>
      <c r="G178" s="187" t="s">
        <v>131</v>
      </c>
      <c r="H178" s="188">
        <v>103.1</v>
      </c>
      <c r="I178" s="189"/>
      <c r="J178" s="190">
        <f t="shared" si="20"/>
        <v>0</v>
      </c>
      <c r="K178" s="191"/>
      <c r="L178" s="36"/>
      <c r="M178" s="192" t="s">
        <v>1</v>
      </c>
      <c r="N178" s="193" t="s">
        <v>41</v>
      </c>
      <c r="O178" s="68"/>
      <c r="P178" s="194">
        <f t="shared" si="21"/>
        <v>0</v>
      </c>
      <c r="Q178" s="194">
        <v>0</v>
      </c>
      <c r="R178" s="194">
        <f t="shared" si="22"/>
        <v>0</v>
      </c>
      <c r="S178" s="194">
        <v>1.6E-2</v>
      </c>
      <c r="T178" s="195">
        <f t="shared" si="23"/>
        <v>1.6496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6" t="s">
        <v>191</v>
      </c>
      <c r="AT178" s="196" t="s">
        <v>128</v>
      </c>
      <c r="AU178" s="196" t="s">
        <v>86</v>
      </c>
      <c r="AY178" s="14" t="s">
        <v>125</v>
      </c>
      <c r="BE178" s="197">
        <f t="shared" si="24"/>
        <v>0</v>
      </c>
      <c r="BF178" s="197">
        <f t="shared" si="25"/>
        <v>0</v>
      </c>
      <c r="BG178" s="197">
        <f t="shared" si="26"/>
        <v>0</v>
      </c>
      <c r="BH178" s="197">
        <f t="shared" si="27"/>
        <v>0</v>
      </c>
      <c r="BI178" s="197">
        <f t="shared" si="28"/>
        <v>0</v>
      </c>
      <c r="BJ178" s="14" t="s">
        <v>84</v>
      </c>
      <c r="BK178" s="197">
        <f t="shared" si="29"/>
        <v>0</v>
      </c>
      <c r="BL178" s="14" t="s">
        <v>191</v>
      </c>
      <c r="BM178" s="196" t="s">
        <v>315</v>
      </c>
    </row>
    <row r="179" spans="1:65" s="2" customFormat="1" ht="21.75" customHeight="1">
      <c r="A179" s="31"/>
      <c r="B179" s="32"/>
      <c r="C179" s="184" t="s">
        <v>316</v>
      </c>
      <c r="D179" s="184" t="s">
        <v>128</v>
      </c>
      <c r="E179" s="185" t="s">
        <v>317</v>
      </c>
      <c r="F179" s="186" t="s">
        <v>318</v>
      </c>
      <c r="G179" s="187" t="s">
        <v>131</v>
      </c>
      <c r="H179" s="188">
        <v>103.1</v>
      </c>
      <c r="I179" s="189"/>
      <c r="J179" s="190">
        <f t="shared" si="20"/>
        <v>0</v>
      </c>
      <c r="K179" s="191"/>
      <c r="L179" s="36"/>
      <c r="M179" s="192" t="s">
        <v>1</v>
      </c>
      <c r="N179" s="193" t="s">
        <v>41</v>
      </c>
      <c r="O179" s="68"/>
      <c r="P179" s="194">
        <f t="shared" si="21"/>
        <v>0</v>
      </c>
      <c r="Q179" s="194">
        <v>0</v>
      </c>
      <c r="R179" s="194">
        <f t="shared" si="22"/>
        <v>0</v>
      </c>
      <c r="S179" s="194">
        <v>1.7999999999999999E-2</v>
      </c>
      <c r="T179" s="195">
        <f t="shared" si="23"/>
        <v>1.8557999999999997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6" t="s">
        <v>191</v>
      </c>
      <c r="AT179" s="196" t="s">
        <v>128</v>
      </c>
      <c r="AU179" s="196" t="s">
        <v>86</v>
      </c>
      <c r="AY179" s="14" t="s">
        <v>125</v>
      </c>
      <c r="BE179" s="197">
        <f t="shared" si="24"/>
        <v>0</v>
      </c>
      <c r="BF179" s="197">
        <f t="shared" si="25"/>
        <v>0</v>
      </c>
      <c r="BG179" s="197">
        <f t="shared" si="26"/>
        <v>0</v>
      </c>
      <c r="BH179" s="197">
        <f t="shared" si="27"/>
        <v>0</v>
      </c>
      <c r="BI179" s="197">
        <f t="shared" si="28"/>
        <v>0</v>
      </c>
      <c r="BJ179" s="14" t="s">
        <v>84</v>
      </c>
      <c r="BK179" s="197">
        <f t="shared" si="29"/>
        <v>0</v>
      </c>
      <c r="BL179" s="14" t="s">
        <v>191</v>
      </c>
      <c r="BM179" s="196" t="s">
        <v>319</v>
      </c>
    </row>
    <row r="180" spans="1:65" s="2" customFormat="1" ht="16.5" customHeight="1">
      <c r="A180" s="31"/>
      <c r="B180" s="32"/>
      <c r="C180" s="184" t="s">
        <v>320</v>
      </c>
      <c r="D180" s="184" t="s">
        <v>128</v>
      </c>
      <c r="E180" s="185" t="s">
        <v>321</v>
      </c>
      <c r="F180" s="186" t="s">
        <v>322</v>
      </c>
      <c r="G180" s="187" t="s">
        <v>131</v>
      </c>
      <c r="H180" s="188">
        <v>12</v>
      </c>
      <c r="I180" s="189"/>
      <c r="J180" s="190">
        <f t="shared" si="20"/>
        <v>0</v>
      </c>
      <c r="K180" s="191"/>
      <c r="L180" s="36"/>
      <c r="M180" s="192" t="s">
        <v>1</v>
      </c>
      <c r="N180" s="193" t="s">
        <v>41</v>
      </c>
      <c r="O180" s="68"/>
      <c r="P180" s="194">
        <f t="shared" si="21"/>
        <v>0</v>
      </c>
      <c r="Q180" s="194">
        <v>0</v>
      </c>
      <c r="R180" s="194">
        <f t="shared" si="22"/>
        <v>0</v>
      </c>
      <c r="S180" s="194">
        <v>3.4000000000000002E-2</v>
      </c>
      <c r="T180" s="195">
        <f t="shared" si="23"/>
        <v>0.40800000000000003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191</v>
      </c>
      <c r="AT180" s="196" t="s">
        <v>128</v>
      </c>
      <c r="AU180" s="196" t="s">
        <v>86</v>
      </c>
      <c r="AY180" s="14" t="s">
        <v>125</v>
      </c>
      <c r="BE180" s="197">
        <f t="shared" si="24"/>
        <v>0</v>
      </c>
      <c r="BF180" s="197">
        <f t="shared" si="25"/>
        <v>0</v>
      </c>
      <c r="BG180" s="197">
        <f t="shared" si="26"/>
        <v>0</v>
      </c>
      <c r="BH180" s="197">
        <f t="shared" si="27"/>
        <v>0</v>
      </c>
      <c r="BI180" s="197">
        <f t="shared" si="28"/>
        <v>0</v>
      </c>
      <c r="BJ180" s="14" t="s">
        <v>84</v>
      </c>
      <c r="BK180" s="197">
        <f t="shared" si="29"/>
        <v>0</v>
      </c>
      <c r="BL180" s="14" t="s">
        <v>191</v>
      </c>
      <c r="BM180" s="196" t="s">
        <v>323</v>
      </c>
    </row>
    <row r="181" spans="1:65" s="2" customFormat="1" ht="24.2" customHeight="1">
      <c r="A181" s="31"/>
      <c r="B181" s="32"/>
      <c r="C181" s="184" t="s">
        <v>324</v>
      </c>
      <c r="D181" s="184" t="s">
        <v>128</v>
      </c>
      <c r="E181" s="185" t="s">
        <v>325</v>
      </c>
      <c r="F181" s="186" t="s">
        <v>326</v>
      </c>
      <c r="G181" s="187" t="s">
        <v>172</v>
      </c>
      <c r="H181" s="188">
        <v>45</v>
      </c>
      <c r="I181" s="189"/>
      <c r="J181" s="190">
        <f t="shared" si="20"/>
        <v>0</v>
      </c>
      <c r="K181" s="191"/>
      <c r="L181" s="36"/>
      <c r="M181" s="192" t="s">
        <v>1</v>
      </c>
      <c r="N181" s="193" t="s">
        <v>41</v>
      </c>
      <c r="O181" s="68"/>
      <c r="P181" s="194">
        <f t="shared" si="21"/>
        <v>0</v>
      </c>
      <c r="Q181" s="194">
        <v>0</v>
      </c>
      <c r="R181" s="194">
        <f t="shared" si="22"/>
        <v>0</v>
      </c>
      <c r="S181" s="194">
        <v>6.0000000000000001E-3</v>
      </c>
      <c r="T181" s="195">
        <f t="shared" si="23"/>
        <v>0.27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191</v>
      </c>
      <c r="AT181" s="196" t="s">
        <v>128</v>
      </c>
      <c r="AU181" s="196" t="s">
        <v>86</v>
      </c>
      <c r="AY181" s="14" t="s">
        <v>125</v>
      </c>
      <c r="BE181" s="197">
        <f t="shared" si="24"/>
        <v>0</v>
      </c>
      <c r="BF181" s="197">
        <f t="shared" si="25"/>
        <v>0</v>
      </c>
      <c r="BG181" s="197">
        <f t="shared" si="26"/>
        <v>0</v>
      </c>
      <c r="BH181" s="197">
        <f t="shared" si="27"/>
        <v>0</v>
      </c>
      <c r="BI181" s="197">
        <f t="shared" si="28"/>
        <v>0</v>
      </c>
      <c r="BJ181" s="14" t="s">
        <v>84</v>
      </c>
      <c r="BK181" s="197">
        <f t="shared" si="29"/>
        <v>0</v>
      </c>
      <c r="BL181" s="14" t="s">
        <v>191</v>
      </c>
      <c r="BM181" s="196" t="s">
        <v>327</v>
      </c>
    </row>
    <row r="182" spans="1:65" s="2" customFormat="1" ht="24.2" customHeight="1">
      <c r="A182" s="31"/>
      <c r="B182" s="32"/>
      <c r="C182" s="184" t="s">
        <v>328</v>
      </c>
      <c r="D182" s="184" t="s">
        <v>128</v>
      </c>
      <c r="E182" s="185" t="s">
        <v>329</v>
      </c>
      <c r="F182" s="186" t="s">
        <v>330</v>
      </c>
      <c r="G182" s="187" t="s">
        <v>172</v>
      </c>
      <c r="H182" s="188">
        <v>20.6</v>
      </c>
      <c r="I182" s="189"/>
      <c r="J182" s="190">
        <f t="shared" si="20"/>
        <v>0</v>
      </c>
      <c r="K182" s="191"/>
      <c r="L182" s="36"/>
      <c r="M182" s="192" t="s">
        <v>1</v>
      </c>
      <c r="N182" s="193" t="s">
        <v>41</v>
      </c>
      <c r="O182" s="68"/>
      <c r="P182" s="194">
        <f t="shared" si="21"/>
        <v>0</v>
      </c>
      <c r="Q182" s="194">
        <v>0</v>
      </c>
      <c r="R182" s="194">
        <f t="shared" si="22"/>
        <v>0</v>
      </c>
      <c r="S182" s="194">
        <v>0.01</v>
      </c>
      <c r="T182" s="195">
        <f t="shared" si="23"/>
        <v>0.20600000000000002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6" t="s">
        <v>191</v>
      </c>
      <c r="AT182" s="196" t="s">
        <v>128</v>
      </c>
      <c r="AU182" s="196" t="s">
        <v>86</v>
      </c>
      <c r="AY182" s="14" t="s">
        <v>125</v>
      </c>
      <c r="BE182" s="197">
        <f t="shared" si="24"/>
        <v>0</v>
      </c>
      <c r="BF182" s="197">
        <f t="shared" si="25"/>
        <v>0</v>
      </c>
      <c r="BG182" s="197">
        <f t="shared" si="26"/>
        <v>0</v>
      </c>
      <c r="BH182" s="197">
        <f t="shared" si="27"/>
        <v>0</v>
      </c>
      <c r="BI182" s="197">
        <f t="shared" si="28"/>
        <v>0</v>
      </c>
      <c r="BJ182" s="14" t="s">
        <v>84</v>
      </c>
      <c r="BK182" s="197">
        <f t="shared" si="29"/>
        <v>0</v>
      </c>
      <c r="BL182" s="14" t="s">
        <v>191</v>
      </c>
      <c r="BM182" s="196" t="s">
        <v>331</v>
      </c>
    </row>
    <row r="183" spans="1:65" s="2" customFormat="1" ht="21.75" customHeight="1">
      <c r="A183" s="31"/>
      <c r="B183" s="32"/>
      <c r="C183" s="184" t="s">
        <v>332</v>
      </c>
      <c r="D183" s="184" t="s">
        <v>128</v>
      </c>
      <c r="E183" s="185" t="s">
        <v>333</v>
      </c>
      <c r="F183" s="186" t="s">
        <v>334</v>
      </c>
      <c r="G183" s="187" t="s">
        <v>131</v>
      </c>
      <c r="H183" s="188">
        <v>103.1</v>
      </c>
      <c r="I183" s="189"/>
      <c r="J183" s="190">
        <f t="shared" si="20"/>
        <v>0</v>
      </c>
      <c r="K183" s="191"/>
      <c r="L183" s="36"/>
      <c r="M183" s="192" t="s">
        <v>1</v>
      </c>
      <c r="N183" s="193" t="s">
        <v>41</v>
      </c>
      <c r="O183" s="68"/>
      <c r="P183" s="194">
        <f t="shared" si="21"/>
        <v>0</v>
      </c>
      <c r="Q183" s="194">
        <v>0</v>
      </c>
      <c r="R183" s="194">
        <f t="shared" si="22"/>
        <v>0</v>
      </c>
      <c r="S183" s="194">
        <v>1.4E-2</v>
      </c>
      <c r="T183" s="195">
        <f t="shared" si="23"/>
        <v>1.4434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6" t="s">
        <v>191</v>
      </c>
      <c r="AT183" s="196" t="s">
        <v>128</v>
      </c>
      <c r="AU183" s="196" t="s">
        <v>86</v>
      </c>
      <c r="AY183" s="14" t="s">
        <v>125</v>
      </c>
      <c r="BE183" s="197">
        <f t="shared" si="24"/>
        <v>0</v>
      </c>
      <c r="BF183" s="197">
        <f t="shared" si="25"/>
        <v>0</v>
      </c>
      <c r="BG183" s="197">
        <f t="shared" si="26"/>
        <v>0</v>
      </c>
      <c r="BH183" s="197">
        <f t="shared" si="27"/>
        <v>0</v>
      </c>
      <c r="BI183" s="197">
        <f t="shared" si="28"/>
        <v>0</v>
      </c>
      <c r="BJ183" s="14" t="s">
        <v>84</v>
      </c>
      <c r="BK183" s="197">
        <f t="shared" si="29"/>
        <v>0</v>
      </c>
      <c r="BL183" s="14" t="s">
        <v>191</v>
      </c>
      <c r="BM183" s="196" t="s">
        <v>335</v>
      </c>
    </row>
    <row r="184" spans="1:65" s="2" customFormat="1" ht="24.2" customHeight="1">
      <c r="A184" s="31"/>
      <c r="B184" s="32"/>
      <c r="C184" s="184" t="s">
        <v>336</v>
      </c>
      <c r="D184" s="184" t="s">
        <v>128</v>
      </c>
      <c r="E184" s="185" t="s">
        <v>337</v>
      </c>
      <c r="F184" s="186" t="s">
        <v>338</v>
      </c>
      <c r="G184" s="187" t="s">
        <v>172</v>
      </c>
      <c r="H184" s="188">
        <v>132</v>
      </c>
      <c r="I184" s="189"/>
      <c r="J184" s="190">
        <f t="shared" si="20"/>
        <v>0</v>
      </c>
      <c r="K184" s="191"/>
      <c r="L184" s="36"/>
      <c r="M184" s="192" t="s">
        <v>1</v>
      </c>
      <c r="N184" s="193" t="s">
        <v>41</v>
      </c>
      <c r="O184" s="68"/>
      <c r="P184" s="194">
        <f t="shared" si="21"/>
        <v>0</v>
      </c>
      <c r="Q184" s="194">
        <v>0</v>
      </c>
      <c r="R184" s="194">
        <f t="shared" si="22"/>
        <v>0</v>
      </c>
      <c r="S184" s="194">
        <v>1.7000000000000001E-2</v>
      </c>
      <c r="T184" s="195">
        <f t="shared" si="23"/>
        <v>2.2440000000000002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6" t="s">
        <v>191</v>
      </c>
      <c r="AT184" s="196" t="s">
        <v>128</v>
      </c>
      <c r="AU184" s="196" t="s">
        <v>86</v>
      </c>
      <c r="AY184" s="14" t="s">
        <v>125</v>
      </c>
      <c r="BE184" s="197">
        <f t="shared" si="24"/>
        <v>0</v>
      </c>
      <c r="BF184" s="197">
        <f t="shared" si="25"/>
        <v>0</v>
      </c>
      <c r="BG184" s="197">
        <f t="shared" si="26"/>
        <v>0</v>
      </c>
      <c r="BH184" s="197">
        <f t="shared" si="27"/>
        <v>0</v>
      </c>
      <c r="BI184" s="197">
        <f t="shared" si="28"/>
        <v>0</v>
      </c>
      <c r="BJ184" s="14" t="s">
        <v>84</v>
      </c>
      <c r="BK184" s="197">
        <f t="shared" si="29"/>
        <v>0</v>
      </c>
      <c r="BL184" s="14" t="s">
        <v>191</v>
      </c>
      <c r="BM184" s="196" t="s">
        <v>339</v>
      </c>
    </row>
    <row r="185" spans="1:65" s="2" customFormat="1" ht="24.2" customHeight="1">
      <c r="A185" s="31"/>
      <c r="B185" s="32"/>
      <c r="C185" s="184" t="s">
        <v>340</v>
      </c>
      <c r="D185" s="184" t="s">
        <v>128</v>
      </c>
      <c r="E185" s="185" t="s">
        <v>341</v>
      </c>
      <c r="F185" s="186" t="s">
        <v>342</v>
      </c>
      <c r="G185" s="187" t="s">
        <v>131</v>
      </c>
      <c r="H185" s="188">
        <v>103.1</v>
      </c>
      <c r="I185" s="189"/>
      <c r="J185" s="190">
        <f t="shared" si="20"/>
        <v>0</v>
      </c>
      <c r="K185" s="191"/>
      <c r="L185" s="36"/>
      <c r="M185" s="192" t="s">
        <v>1</v>
      </c>
      <c r="N185" s="193" t="s">
        <v>41</v>
      </c>
      <c r="O185" s="68"/>
      <c r="P185" s="194">
        <f t="shared" si="21"/>
        <v>0</v>
      </c>
      <c r="Q185" s="194">
        <v>0</v>
      </c>
      <c r="R185" s="194">
        <f t="shared" si="22"/>
        <v>0</v>
      </c>
      <c r="S185" s="194">
        <v>0.04</v>
      </c>
      <c r="T185" s="195">
        <f t="shared" si="23"/>
        <v>4.1239999999999997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6" t="s">
        <v>191</v>
      </c>
      <c r="AT185" s="196" t="s">
        <v>128</v>
      </c>
      <c r="AU185" s="196" t="s">
        <v>86</v>
      </c>
      <c r="AY185" s="14" t="s">
        <v>125</v>
      </c>
      <c r="BE185" s="197">
        <f t="shared" si="24"/>
        <v>0</v>
      </c>
      <c r="BF185" s="197">
        <f t="shared" si="25"/>
        <v>0</v>
      </c>
      <c r="BG185" s="197">
        <f t="shared" si="26"/>
        <v>0</v>
      </c>
      <c r="BH185" s="197">
        <f t="shared" si="27"/>
        <v>0</v>
      </c>
      <c r="BI185" s="197">
        <f t="shared" si="28"/>
        <v>0</v>
      </c>
      <c r="BJ185" s="14" t="s">
        <v>84</v>
      </c>
      <c r="BK185" s="197">
        <f t="shared" si="29"/>
        <v>0</v>
      </c>
      <c r="BL185" s="14" t="s">
        <v>191</v>
      </c>
      <c r="BM185" s="196" t="s">
        <v>343</v>
      </c>
    </row>
    <row r="186" spans="1:65" s="12" customFormat="1" ht="22.9" customHeight="1">
      <c r="B186" s="168"/>
      <c r="C186" s="169"/>
      <c r="D186" s="170" t="s">
        <v>75</v>
      </c>
      <c r="E186" s="182" t="s">
        <v>344</v>
      </c>
      <c r="F186" s="182" t="s">
        <v>345</v>
      </c>
      <c r="G186" s="169"/>
      <c r="H186" s="169"/>
      <c r="I186" s="172"/>
      <c r="J186" s="183">
        <f>BK186</f>
        <v>0</v>
      </c>
      <c r="K186" s="169"/>
      <c r="L186" s="174"/>
      <c r="M186" s="175"/>
      <c r="N186" s="176"/>
      <c r="O186" s="176"/>
      <c r="P186" s="177">
        <f>SUM(P187:P196)</f>
        <v>0</v>
      </c>
      <c r="Q186" s="176"/>
      <c r="R186" s="177">
        <f>SUM(R187:R196)</f>
        <v>0</v>
      </c>
      <c r="S186" s="176"/>
      <c r="T186" s="178">
        <f>SUM(T187:T196)</f>
        <v>0.69029300000000005</v>
      </c>
      <c r="AR186" s="179" t="s">
        <v>86</v>
      </c>
      <c r="AT186" s="180" t="s">
        <v>75</v>
      </c>
      <c r="AU186" s="180" t="s">
        <v>84</v>
      </c>
      <c r="AY186" s="179" t="s">
        <v>125</v>
      </c>
      <c r="BK186" s="181">
        <f>SUM(BK187:BK196)</f>
        <v>0</v>
      </c>
    </row>
    <row r="187" spans="1:65" s="2" customFormat="1" ht="16.5" customHeight="1">
      <c r="A187" s="31"/>
      <c r="B187" s="32"/>
      <c r="C187" s="184" t="s">
        <v>346</v>
      </c>
      <c r="D187" s="184" t="s">
        <v>128</v>
      </c>
      <c r="E187" s="185" t="s">
        <v>347</v>
      </c>
      <c r="F187" s="186" t="s">
        <v>348</v>
      </c>
      <c r="G187" s="187" t="s">
        <v>172</v>
      </c>
      <c r="H187" s="188">
        <v>19.8</v>
      </c>
      <c r="I187" s="189"/>
      <c r="J187" s="190">
        <f t="shared" ref="J187:J196" si="30">ROUND(I187*H187,2)</f>
        <v>0</v>
      </c>
      <c r="K187" s="191"/>
      <c r="L187" s="36"/>
      <c r="M187" s="192" t="s">
        <v>1</v>
      </c>
      <c r="N187" s="193" t="s">
        <v>41</v>
      </c>
      <c r="O187" s="68"/>
      <c r="P187" s="194">
        <f t="shared" ref="P187:P196" si="31">O187*H187</f>
        <v>0</v>
      </c>
      <c r="Q187" s="194">
        <v>0</v>
      </c>
      <c r="R187" s="194">
        <f t="shared" ref="R187:R196" si="32">Q187*H187</f>
        <v>0</v>
      </c>
      <c r="S187" s="194">
        <v>1.7600000000000001E-3</v>
      </c>
      <c r="T187" s="195">
        <f t="shared" ref="T187:T196" si="33">S187*H187</f>
        <v>3.4848000000000004E-2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6" t="s">
        <v>191</v>
      </c>
      <c r="AT187" s="196" t="s">
        <v>128</v>
      </c>
      <c r="AU187" s="196" t="s">
        <v>86</v>
      </c>
      <c r="AY187" s="14" t="s">
        <v>125</v>
      </c>
      <c r="BE187" s="197">
        <f t="shared" ref="BE187:BE196" si="34">IF(N187="základní",J187,0)</f>
        <v>0</v>
      </c>
      <c r="BF187" s="197">
        <f t="shared" ref="BF187:BF196" si="35">IF(N187="snížená",J187,0)</f>
        <v>0</v>
      </c>
      <c r="BG187" s="197">
        <f t="shared" ref="BG187:BG196" si="36">IF(N187="zákl. přenesená",J187,0)</f>
        <v>0</v>
      </c>
      <c r="BH187" s="197">
        <f t="shared" ref="BH187:BH196" si="37">IF(N187="sníž. přenesená",J187,0)</f>
        <v>0</v>
      </c>
      <c r="BI187" s="197">
        <f t="shared" ref="BI187:BI196" si="38">IF(N187="nulová",J187,0)</f>
        <v>0</v>
      </c>
      <c r="BJ187" s="14" t="s">
        <v>84</v>
      </c>
      <c r="BK187" s="197">
        <f t="shared" ref="BK187:BK196" si="39">ROUND(I187*H187,2)</f>
        <v>0</v>
      </c>
      <c r="BL187" s="14" t="s">
        <v>191</v>
      </c>
      <c r="BM187" s="196" t="s">
        <v>349</v>
      </c>
    </row>
    <row r="188" spans="1:65" s="2" customFormat="1" ht="24.2" customHeight="1">
      <c r="A188" s="31"/>
      <c r="B188" s="32"/>
      <c r="C188" s="184" t="s">
        <v>350</v>
      </c>
      <c r="D188" s="184" t="s">
        <v>128</v>
      </c>
      <c r="E188" s="185" t="s">
        <v>351</v>
      </c>
      <c r="F188" s="186" t="s">
        <v>352</v>
      </c>
      <c r="G188" s="187" t="s">
        <v>172</v>
      </c>
      <c r="H188" s="188">
        <v>9</v>
      </c>
      <c r="I188" s="189"/>
      <c r="J188" s="190">
        <f t="shared" si="30"/>
        <v>0</v>
      </c>
      <c r="K188" s="191"/>
      <c r="L188" s="36"/>
      <c r="M188" s="192" t="s">
        <v>1</v>
      </c>
      <c r="N188" s="193" t="s">
        <v>41</v>
      </c>
      <c r="O188" s="68"/>
      <c r="P188" s="194">
        <f t="shared" si="31"/>
        <v>0</v>
      </c>
      <c r="Q188" s="194">
        <v>0</v>
      </c>
      <c r="R188" s="194">
        <f t="shared" si="32"/>
        <v>0</v>
      </c>
      <c r="S188" s="194">
        <v>3.3800000000000002E-3</v>
      </c>
      <c r="T188" s="195">
        <f t="shared" si="33"/>
        <v>3.0420000000000003E-2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6" t="s">
        <v>191</v>
      </c>
      <c r="AT188" s="196" t="s">
        <v>128</v>
      </c>
      <c r="AU188" s="196" t="s">
        <v>86</v>
      </c>
      <c r="AY188" s="14" t="s">
        <v>125</v>
      </c>
      <c r="BE188" s="197">
        <f t="shared" si="34"/>
        <v>0</v>
      </c>
      <c r="BF188" s="197">
        <f t="shared" si="35"/>
        <v>0</v>
      </c>
      <c r="BG188" s="197">
        <f t="shared" si="36"/>
        <v>0</v>
      </c>
      <c r="BH188" s="197">
        <f t="shared" si="37"/>
        <v>0</v>
      </c>
      <c r="BI188" s="197">
        <f t="shared" si="38"/>
        <v>0</v>
      </c>
      <c r="BJ188" s="14" t="s">
        <v>84</v>
      </c>
      <c r="BK188" s="197">
        <f t="shared" si="39"/>
        <v>0</v>
      </c>
      <c r="BL188" s="14" t="s">
        <v>191</v>
      </c>
      <c r="BM188" s="196" t="s">
        <v>353</v>
      </c>
    </row>
    <row r="189" spans="1:65" s="2" customFormat="1" ht="24.2" customHeight="1">
      <c r="A189" s="31"/>
      <c r="B189" s="32"/>
      <c r="C189" s="184" t="s">
        <v>354</v>
      </c>
      <c r="D189" s="184" t="s">
        <v>128</v>
      </c>
      <c r="E189" s="185" t="s">
        <v>355</v>
      </c>
      <c r="F189" s="186" t="s">
        <v>356</v>
      </c>
      <c r="G189" s="187" t="s">
        <v>172</v>
      </c>
      <c r="H189" s="188">
        <v>9</v>
      </c>
      <c r="I189" s="189"/>
      <c r="J189" s="190">
        <f t="shared" si="30"/>
        <v>0</v>
      </c>
      <c r="K189" s="191"/>
      <c r="L189" s="36"/>
      <c r="M189" s="192" t="s">
        <v>1</v>
      </c>
      <c r="N189" s="193" t="s">
        <v>41</v>
      </c>
      <c r="O189" s="68"/>
      <c r="P189" s="194">
        <f t="shared" si="31"/>
        <v>0</v>
      </c>
      <c r="Q189" s="194">
        <v>0</v>
      </c>
      <c r="R189" s="194">
        <f t="shared" si="32"/>
        <v>0</v>
      </c>
      <c r="S189" s="194">
        <v>3.3800000000000002E-3</v>
      </c>
      <c r="T189" s="195">
        <f t="shared" si="33"/>
        <v>3.0420000000000003E-2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6" t="s">
        <v>191</v>
      </c>
      <c r="AT189" s="196" t="s">
        <v>128</v>
      </c>
      <c r="AU189" s="196" t="s">
        <v>86</v>
      </c>
      <c r="AY189" s="14" t="s">
        <v>125</v>
      </c>
      <c r="BE189" s="197">
        <f t="shared" si="34"/>
        <v>0</v>
      </c>
      <c r="BF189" s="197">
        <f t="shared" si="35"/>
        <v>0</v>
      </c>
      <c r="BG189" s="197">
        <f t="shared" si="36"/>
        <v>0</v>
      </c>
      <c r="BH189" s="197">
        <f t="shared" si="37"/>
        <v>0</v>
      </c>
      <c r="BI189" s="197">
        <f t="shared" si="38"/>
        <v>0</v>
      </c>
      <c r="BJ189" s="14" t="s">
        <v>84</v>
      </c>
      <c r="BK189" s="197">
        <f t="shared" si="39"/>
        <v>0</v>
      </c>
      <c r="BL189" s="14" t="s">
        <v>191</v>
      </c>
      <c r="BM189" s="196" t="s">
        <v>357</v>
      </c>
    </row>
    <row r="190" spans="1:65" s="2" customFormat="1" ht="16.5" customHeight="1">
      <c r="A190" s="31"/>
      <c r="B190" s="32"/>
      <c r="C190" s="184" t="s">
        <v>358</v>
      </c>
      <c r="D190" s="184" t="s">
        <v>128</v>
      </c>
      <c r="E190" s="185" t="s">
        <v>359</v>
      </c>
      <c r="F190" s="186" t="s">
        <v>360</v>
      </c>
      <c r="G190" s="187" t="s">
        <v>172</v>
      </c>
      <c r="H190" s="188">
        <v>19.8</v>
      </c>
      <c r="I190" s="189"/>
      <c r="J190" s="190">
        <f t="shared" si="30"/>
        <v>0</v>
      </c>
      <c r="K190" s="191"/>
      <c r="L190" s="36"/>
      <c r="M190" s="192" t="s">
        <v>1</v>
      </c>
      <c r="N190" s="193" t="s">
        <v>41</v>
      </c>
      <c r="O190" s="68"/>
      <c r="P190" s="194">
        <f t="shared" si="31"/>
        <v>0</v>
      </c>
      <c r="Q190" s="194">
        <v>0</v>
      </c>
      <c r="R190" s="194">
        <f t="shared" si="32"/>
        <v>0</v>
      </c>
      <c r="S190" s="194">
        <v>1.6999999999999999E-3</v>
      </c>
      <c r="T190" s="195">
        <f t="shared" si="33"/>
        <v>3.3660000000000002E-2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6" t="s">
        <v>191</v>
      </c>
      <c r="AT190" s="196" t="s">
        <v>128</v>
      </c>
      <c r="AU190" s="196" t="s">
        <v>86</v>
      </c>
      <c r="AY190" s="14" t="s">
        <v>125</v>
      </c>
      <c r="BE190" s="197">
        <f t="shared" si="34"/>
        <v>0</v>
      </c>
      <c r="BF190" s="197">
        <f t="shared" si="35"/>
        <v>0</v>
      </c>
      <c r="BG190" s="197">
        <f t="shared" si="36"/>
        <v>0</v>
      </c>
      <c r="BH190" s="197">
        <f t="shared" si="37"/>
        <v>0</v>
      </c>
      <c r="BI190" s="197">
        <f t="shared" si="38"/>
        <v>0</v>
      </c>
      <c r="BJ190" s="14" t="s">
        <v>84</v>
      </c>
      <c r="BK190" s="197">
        <f t="shared" si="39"/>
        <v>0</v>
      </c>
      <c r="BL190" s="14" t="s">
        <v>191</v>
      </c>
      <c r="BM190" s="196" t="s">
        <v>361</v>
      </c>
    </row>
    <row r="191" spans="1:65" s="2" customFormat="1" ht="21.75" customHeight="1">
      <c r="A191" s="31"/>
      <c r="B191" s="32"/>
      <c r="C191" s="184" t="s">
        <v>362</v>
      </c>
      <c r="D191" s="184" t="s">
        <v>128</v>
      </c>
      <c r="E191" s="185" t="s">
        <v>363</v>
      </c>
      <c r="F191" s="186" t="s">
        <v>364</v>
      </c>
      <c r="G191" s="187" t="s">
        <v>172</v>
      </c>
      <c r="H191" s="188">
        <v>36</v>
      </c>
      <c r="I191" s="189"/>
      <c r="J191" s="190">
        <f t="shared" si="30"/>
        <v>0</v>
      </c>
      <c r="K191" s="191"/>
      <c r="L191" s="36"/>
      <c r="M191" s="192" t="s">
        <v>1</v>
      </c>
      <c r="N191" s="193" t="s">
        <v>41</v>
      </c>
      <c r="O191" s="68"/>
      <c r="P191" s="194">
        <f t="shared" si="31"/>
        <v>0</v>
      </c>
      <c r="Q191" s="194">
        <v>0</v>
      </c>
      <c r="R191" s="194">
        <f t="shared" si="32"/>
        <v>0</v>
      </c>
      <c r="S191" s="194">
        <v>1.7700000000000001E-3</v>
      </c>
      <c r="T191" s="195">
        <f t="shared" si="33"/>
        <v>6.3719999999999999E-2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6" t="s">
        <v>191</v>
      </c>
      <c r="AT191" s="196" t="s">
        <v>128</v>
      </c>
      <c r="AU191" s="196" t="s">
        <v>86</v>
      </c>
      <c r="AY191" s="14" t="s">
        <v>125</v>
      </c>
      <c r="BE191" s="197">
        <f t="shared" si="34"/>
        <v>0</v>
      </c>
      <c r="BF191" s="197">
        <f t="shared" si="35"/>
        <v>0</v>
      </c>
      <c r="BG191" s="197">
        <f t="shared" si="36"/>
        <v>0</v>
      </c>
      <c r="BH191" s="197">
        <f t="shared" si="37"/>
        <v>0</v>
      </c>
      <c r="BI191" s="197">
        <f t="shared" si="38"/>
        <v>0</v>
      </c>
      <c r="BJ191" s="14" t="s">
        <v>84</v>
      </c>
      <c r="BK191" s="197">
        <f t="shared" si="39"/>
        <v>0</v>
      </c>
      <c r="BL191" s="14" t="s">
        <v>191</v>
      </c>
      <c r="BM191" s="196" t="s">
        <v>365</v>
      </c>
    </row>
    <row r="192" spans="1:65" s="2" customFormat="1" ht="24.2" customHeight="1">
      <c r="A192" s="31"/>
      <c r="B192" s="32"/>
      <c r="C192" s="184" t="s">
        <v>366</v>
      </c>
      <c r="D192" s="184" t="s">
        <v>128</v>
      </c>
      <c r="E192" s="185" t="s">
        <v>367</v>
      </c>
      <c r="F192" s="186" t="s">
        <v>368</v>
      </c>
      <c r="G192" s="187" t="s">
        <v>172</v>
      </c>
      <c r="H192" s="188">
        <v>19.8</v>
      </c>
      <c r="I192" s="189"/>
      <c r="J192" s="190">
        <f t="shared" si="30"/>
        <v>0</v>
      </c>
      <c r="K192" s="191"/>
      <c r="L192" s="36"/>
      <c r="M192" s="192" t="s">
        <v>1</v>
      </c>
      <c r="N192" s="193" t="s">
        <v>41</v>
      </c>
      <c r="O192" s="68"/>
      <c r="P192" s="194">
        <f t="shared" si="31"/>
        <v>0</v>
      </c>
      <c r="Q192" s="194">
        <v>0</v>
      </c>
      <c r="R192" s="194">
        <f t="shared" si="32"/>
        <v>0</v>
      </c>
      <c r="S192" s="194">
        <v>1.91E-3</v>
      </c>
      <c r="T192" s="195">
        <f t="shared" si="33"/>
        <v>3.7818000000000004E-2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6" t="s">
        <v>191</v>
      </c>
      <c r="AT192" s="196" t="s">
        <v>128</v>
      </c>
      <c r="AU192" s="196" t="s">
        <v>86</v>
      </c>
      <c r="AY192" s="14" t="s">
        <v>125</v>
      </c>
      <c r="BE192" s="197">
        <f t="shared" si="34"/>
        <v>0</v>
      </c>
      <c r="BF192" s="197">
        <f t="shared" si="35"/>
        <v>0</v>
      </c>
      <c r="BG192" s="197">
        <f t="shared" si="36"/>
        <v>0</v>
      </c>
      <c r="BH192" s="197">
        <f t="shared" si="37"/>
        <v>0</v>
      </c>
      <c r="BI192" s="197">
        <f t="shared" si="38"/>
        <v>0</v>
      </c>
      <c r="BJ192" s="14" t="s">
        <v>84</v>
      </c>
      <c r="BK192" s="197">
        <f t="shared" si="39"/>
        <v>0</v>
      </c>
      <c r="BL192" s="14" t="s">
        <v>191</v>
      </c>
      <c r="BM192" s="196" t="s">
        <v>369</v>
      </c>
    </row>
    <row r="193" spans="1:65" s="2" customFormat="1" ht="16.5" customHeight="1">
      <c r="A193" s="31"/>
      <c r="B193" s="32"/>
      <c r="C193" s="184" t="s">
        <v>370</v>
      </c>
      <c r="D193" s="184" t="s">
        <v>128</v>
      </c>
      <c r="E193" s="185" t="s">
        <v>371</v>
      </c>
      <c r="F193" s="186" t="s">
        <v>372</v>
      </c>
      <c r="G193" s="187" t="s">
        <v>172</v>
      </c>
      <c r="H193" s="188">
        <v>9.6</v>
      </c>
      <c r="I193" s="189"/>
      <c r="J193" s="190">
        <f t="shared" si="30"/>
        <v>0</v>
      </c>
      <c r="K193" s="191"/>
      <c r="L193" s="36"/>
      <c r="M193" s="192" t="s">
        <v>1</v>
      </c>
      <c r="N193" s="193" t="s">
        <v>41</v>
      </c>
      <c r="O193" s="68"/>
      <c r="P193" s="194">
        <f t="shared" si="31"/>
        <v>0</v>
      </c>
      <c r="Q193" s="194">
        <v>0</v>
      </c>
      <c r="R193" s="194">
        <f t="shared" si="32"/>
        <v>0</v>
      </c>
      <c r="S193" s="194">
        <v>1.67E-3</v>
      </c>
      <c r="T193" s="195">
        <f t="shared" si="33"/>
        <v>1.6032000000000001E-2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6" t="s">
        <v>191</v>
      </c>
      <c r="AT193" s="196" t="s">
        <v>128</v>
      </c>
      <c r="AU193" s="196" t="s">
        <v>86</v>
      </c>
      <c r="AY193" s="14" t="s">
        <v>125</v>
      </c>
      <c r="BE193" s="197">
        <f t="shared" si="34"/>
        <v>0</v>
      </c>
      <c r="BF193" s="197">
        <f t="shared" si="35"/>
        <v>0</v>
      </c>
      <c r="BG193" s="197">
        <f t="shared" si="36"/>
        <v>0</v>
      </c>
      <c r="BH193" s="197">
        <f t="shared" si="37"/>
        <v>0</v>
      </c>
      <c r="BI193" s="197">
        <f t="shared" si="38"/>
        <v>0</v>
      </c>
      <c r="BJ193" s="14" t="s">
        <v>84</v>
      </c>
      <c r="BK193" s="197">
        <f t="shared" si="39"/>
        <v>0</v>
      </c>
      <c r="BL193" s="14" t="s">
        <v>191</v>
      </c>
      <c r="BM193" s="196" t="s">
        <v>373</v>
      </c>
    </row>
    <row r="194" spans="1:65" s="2" customFormat="1" ht="16.5" customHeight="1">
      <c r="A194" s="31"/>
      <c r="B194" s="32"/>
      <c r="C194" s="184" t="s">
        <v>374</v>
      </c>
      <c r="D194" s="184" t="s">
        <v>128</v>
      </c>
      <c r="E194" s="185" t="s">
        <v>375</v>
      </c>
      <c r="F194" s="186" t="s">
        <v>376</v>
      </c>
      <c r="G194" s="187" t="s">
        <v>172</v>
      </c>
      <c r="H194" s="188">
        <v>6.5</v>
      </c>
      <c r="I194" s="189"/>
      <c r="J194" s="190">
        <f t="shared" si="30"/>
        <v>0</v>
      </c>
      <c r="K194" s="191"/>
      <c r="L194" s="36"/>
      <c r="M194" s="192" t="s">
        <v>1</v>
      </c>
      <c r="N194" s="193" t="s">
        <v>41</v>
      </c>
      <c r="O194" s="68"/>
      <c r="P194" s="194">
        <f t="shared" si="31"/>
        <v>0</v>
      </c>
      <c r="Q194" s="194">
        <v>0</v>
      </c>
      <c r="R194" s="194">
        <f t="shared" si="32"/>
        <v>0</v>
      </c>
      <c r="S194" s="194">
        <v>1.75E-3</v>
      </c>
      <c r="T194" s="195">
        <f t="shared" si="33"/>
        <v>1.1375E-2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6" t="s">
        <v>191</v>
      </c>
      <c r="AT194" s="196" t="s">
        <v>128</v>
      </c>
      <c r="AU194" s="196" t="s">
        <v>86</v>
      </c>
      <c r="AY194" s="14" t="s">
        <v>125</v>
      </c>
      <c r="BE194" s="197">
        <f t="shared" si="34"/>
        <v>0</v>
      </c>
      <c r="BF194" s="197">
        <f t="shared" si="35"/>
        <v>0</v>
      </c>
      <c r="BG194" s="197">
        <f t="shared" si="36"/>
        <v>0</v>
      </c>
      <c r="BH194" s="197">
        <f t="shared" si="37"/>
        <v>0</v>
      </c>
      <c r="BI194" s="197">
        <f t="shared" si="38"/>
        <v>0</v>
      </c>
      <c r="BJ194" s="14" t="s">
        <v>84</v>
      </c>
      <c r="BK194" s="197">
        <f t="shared" si="39"/>
        <v>0</v>
      </c>
      <c r="BL194" s="14" t="s">
        <v>191</v>
      </c>
      <c r="BM194" s="196" t="s">
        <v>377</v>
      </c>
    </row>
    <row r="195" spans="1:65" s="2" customFormat="1" ht="16.5" customHeight="1">
      <c r="A195" s="31"/>
      <c r="B195" s="32"/>
      <c r="C195" s="184" t="s">
        <v>378</v>
      </c>
      <c r="D195" s="184" t="s">
        <v>128</v>
      </c>
      <c r="E195" s="185" t="s">
        <v>379</v>
      </c>
      <c r="F195" s="186" t="s">
        <v>380</v>
      </c>
      <c r="G195" s="187" t="s">
        <v>172</v>
      </c>
      <c r="H195" s="188">
        <v>36</v>
      </c>
      <c r="I195" s="189"/>
      <c r="J195" s="190">
        <f t="shared" si="30"/>
        <v>0</v>
      </c>
      <c r="K195" s="191"/>
      <c r="L195" s="36"/>
      <c r="M195" s="192" t="s">
        <v>1</v>
      </c>
      <c r="N195" s="193" t="s">
        <v>41</v>
      </c>
      <c r="O195" s="68"/>
      <c r="P195" s="194">
        <f t="shared" si="31"/>
        <v>0</v>
      </c>
      <c r="Q195" s="194">
        <v>0</v>
      </c>
      <c r="R195" s="194">
        <f t="shared" si="32"/>
        <v>0</v>
      </c>
      <c r="S195" s="194">
        <v>2.5999999999999999E-3</v>
      </c>
      <c r="T195" s="195">
        <f t="shared" si="33"/>
        <v>9.3599999999999989E-2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6" t="s">
        <v>191</v>
      </c>
      <c r="AT195" s="196" t="s">
        <v>128</v>
      </c>
      <c r="AU195" s="196" t="s">
        <v>86</v>
      </c>
      <c r="AY195" s="14" t="s">
        <v>125</v>
      </c>
      <c r="BE195" s="197">
        <f t="shared" si="34"/>
        <v>0</v>
      </c>
      <c r="BF195" s="197">
        <f t="shared" si="35"/>
        <v>0</v>
      </c>
      <c r="BG195" s="197">
        <f t="shared" si="36"/>
        <v>0</v>
      </c>
      <c r="BH195" s="197">
        <f t="shared" si="37"/>
        <v>0</v>
      </c>
      <c r="BI195" s="197">
        <f t="shared" si="38"/>
        <v>0</v>
      </c>
      <c r="BJ195" s="14" t="s">
        <v>84</v>
      </c>
      <c r="BK195" s="197">
        <f t="shared" si="39"/>
        <v>0</v>
      </c>
      <c r="BL195" s="14" t="s">
        <v>191</v>
      </c>
      <c r="BM195" s="196" t="s">
        <v>381</v>
      </c>
    </row>
    <row r="196" spans="1:65" s="2" customFormat="1" ht="16.5" customHeight="1">
      <c r="A196" s="31"/>
      <c r="B196" s="32"/>
      <c r="C196" s="184" t="s">
        <v>382</v>
      </c>
      <c r="D196" s="184" t="s">
        <v>128</v>
      </c>
      <c r="E196" s="185" t="s">
        <v>383</v>
      </c>
      <c r="F196" s="186" t="s">
        <v>384</v>
      </c>
      <c r="G196" s="187" t="s">
        <v>184</v>
      </c>
      <c r="H196" s="188">
        <v>36</v>
      </c>
      <c r="I196" s="189"/>
      <c r="J196" s="190">
        <f t="shared" si="30"/>
        <v>0</v>
      </c>
      <c r="K196" s="191"/>
      <c r="L196" s="36"/>
      <c r="M196" s="192" t="s">
        <v>1</v>
      </c>
      <c r="N196" s="193" t="s">
        <v>41</v>
      </c>
      <c r="O196" s="68"/>
      <c r="P196" s="194">
        <f t="shared" si="31"/>
        <v>0</v>
      </c>
      <c r="Q196" s="194">
        <v>0</v>
      </c>
      <c r="R196" s="194">
        <f t="shared" si="32"/>
        <v>0</v>
      </c>
      <c r="S196" s="194">
        <v>9.4000000000000004E-3</v>
      </c>
      <c r="T196" s="195">
        <f t="shared" si="33"/>
        <v>0.33840000000000003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6" t="s">
        <v>191</v>
      </c>
      <c r="AT196" s="196" t="s">
        <v>128</v>
      </c>
      <c r="AU196" s="196" t="s">
        <v>86</v>
      </c>
      <c r="AY196" s="14" t="s">
        <v>125</v>
      </c>
      <c r="BE196" s="197">
        <f t="shared" si="34"/>
        <v>0</v>
      </c>
      <c r="BF196" s="197">
        <f t="shared" si="35"/>
        <v>0</v>
      </c>
      <c r="BG196" s="197">
        <f t="shared" si="36"/>
        <v>0</v>
      </c>
      <c r="BH196" s="197">
        <f t="shared" si="37"/>
        <v>0</v>
      </c>
      <c r="BI196" s="197">
        <f t="shared" si="38"/>
        <v>0</v>
      </c>
      <c r="BJ196" s="14" t="s">
        <v>84</v>
      </c>
      <c r="BK196" s="197">
        <f t="shared" si="39"/>
        <v>0</v>
      </c>
      <c r="BL196" s="14" t="s">
        <v>191</v>
      </c>
      <c r="BM196" s="196" t="s">
        <v>385</v>
      </c>
    </row>
    <row r="197" spans="1:65" s="12" customFormat="1" ht="22.9" customHeight="1">
      <c r="B197" s="168"/>
      <c r="C197" s="169"/>
      <c r="D197" s="170" t="s">
        <v>75</v>
      </c>
      <c r="E197" s="182" t="s">
        <v>386</v>
      </c>
      <c r="F197" s="182" t="s">
        <v>387</v>
      </c>
      <c r="G197" s="169"/>
      <c r="H197" s="169"/>
      <c r="I197" s="172"/>
      <c r="J197" s="183">
        <f>BK197</f>
        <v>0</v>
      </c>
      <c r="K197" s="169"/>
      <c r="L197" s="174"/>
      <c r="M197" s="175"/>
      <c r="N197" s="176"/>
      <c r="O197" s="176"/>
      <c r="P197" s="177">
        <f>SUM(P198:P203)</f>
        <v>0</v>
      </c>
      <c r="Q197" s="176"/>
      <c r="R197" s="177">
        <f>SUM(R198:R203)</f>
        <v>0</v>
      </c>
      <c r="S197" s="176"/>
      <c r="T197" s="178">
        <f>SUM(T198:T203)</f>
        <v>11.24865</v>
      </c>
      <c r="AR197" s="179" t="s">
        <v>86</v>
      </c>
      <c r="AT197" s="180" t="s">
        <v>75</v>
      </c>
      <c r="AU197" s="180" t="s">
        <v>84</v>
      </c>
      <c r="AY197" s="179" t="s">
        <v>125</v>
      </c>
      <c r="BK197" s="181">
        <f>SUM(BK198:BK203)</f>
        <v>0</v>
      </c>
    </row>
    <row r="198" spans="1:65" s="2" customFormat="1" ht="16.5" customHeight="1">
      <c r="A198" s="31"/>
      <c r="B198" s="32"/>
      <c r="C198" s="184" t="s">
        <v>388</v>
      </c>
      <c r="D198" s="184" t="s">
        <v>128</v>
      </c>
      <c r="E198" s="185" t="s">
        <v>389</v>
      </c>
      <c r="F198" s="186" t="s">
        <v>390</v>
      </c>
      <c r="G198" s="187" t="s">
        <v>172</v>
      </c>
      <c r="H198" s="188">
        <v>22.5</v>
      </c>
      <c r="I198" s="189"/>
      <c r="J198" s="190">
        <f t="shared" ref="J198:J203" si="40">ROUND(I198*H198,2)</f>
        <v>0</v>
      </c>
      <c r="K198" s="191"/>
      <c r="L198" s="36"/>
      <c r="M198" s="192" t="s">
        <v>1</v>
      </c>
      <c r="N198" s="193" t="s">
        <v>41</v>
      </c>
      <c r="O198" s="68"/>
      <c r="P198" s="194">
        <f t="shared" ref="P198:P203" si="41">O198*H198</f>
        <v>0</v>
      </c>
      <c r="Q198" s="194">
        <v>0</v>
      </c>
      <c r="R198" s="194">
        <f t="shared" ref="R198:R203" si="42">Q198*H198</f>
        <v>0</v>
      </c>
      <c r="S198" s="194">
        <v>3.9399999999999999E-3</v>
      </c>
      <c r="T198" s="195">
        <f t="shared" ref="T198:T203" si="43">S198*H198</f>
        <v>8.8649999999999993E-2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6" t="s">
        <v>191</v>
      </c>
      <c r="AT198" s="196" t="s">
        <v>128</v>
      </c>
      <c r="AU198" s="196" t="s">
        <v>86</v>
      </c>
      <c r="AY198" s="14" t="s">
        <v>125</v>
      </c>
      <c r="BE198" s="197">
        <f t="shared" ref="BE198:BE203" si="44">IF(N198="základní",J198,0)</f>
        <v>0</v>
      </c>
      <c r="BF198" s="197">
        <f t="shared" ref="BF198:BF203" si="45">IF(N198="snížená",J198,0)</f>
        <v>0</v>
      </c>
      <c r="BG198" s="197">
        <f t="shared" ref="BG198:BG203" si="46">IF(N198="zákl. přenesená",J198,0)</f>
        <v>0</v>
      </c>
      <c r="BH198" s="197">
        <f t="shared" ref="BH198:BH203" si="47">IF(N198="sníž. přenesená",J198,0)</f>
        <v>0</v>
      </c>
      <c r="BI198" s="197">
        <f t="shared" ref="BI198:BI203" si="48">IF(N198="nulová",J198,0)</f>
        <v>0</v>
      </c>
      <c r="BJ198" s="14" t="s">
        <v>84</v>
      </c>
      <c r="BK198" s="197">
        <f t="shared" ref="BK198:BK203" si="49">ROUND(I198*H198,2)</f>
        <v>0</v>
      </c>
      <c r="BL198" s="14" t="s">
        <v>191</v>
      </c>
      <c r="BM198" s="196" t="s">
        <v>391</v>
      </c>
    </row>
    <row r="199" spans="1:65" s="2" customFormat="1" ht="24.2" customHeight="1">
      <c r="A199" s="31"/>
      <c r="B199" s="32"/>
      <c r="C199" s="184" t="s">
        <v>392</v>
      </c>
      <c r="D199" s="184" t="s">
        <v>128</v>
      </c>
      <c r="E199" s="185" t="s">
        <v>393</v>
      </c>
      <c r="F199" s="186" t="s">
        <v>394</v>
      </c>
      <c r="G199" s="187" t="s">
        <v>131</v>
      </c>
      <c r="H199" s="188">
        <v>160</v>
      </c>
      <c r="I199" s="189"/>
      <c r="J199" s="190">
        <f t="shared" si="40"/>
        <v>0</v>
      </c>
      <c r="K199" s="191"/>
      <c r="L199" s="36"/>
      <c r="M199" s="192" t="s">
        <v>1</v>
      </c>
      <c r="N199" s="193" t="s">
        <v>41</v>
      </c>
      <c r="O199" s="68"/>
      <c r="P199" s="194">
        <f t="shared" si="41"/>
        <v>0</v>
      </c>
      <c r="Q199" s="194">
        <v>0</v>
      </c>
      <c r="R199" s="194">
        <f t="shared" si="42"/>
        <v>0</v>
      </c>
      <c r="S199" s="194">
        <v>6.6400000000000001E-2</v>
      </c>
      <c r="T199" s="195">
        <f t="shared" si="43"/>
        <v>10.624000000000001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6" t="s">
        <v>191</v>
      </c>
      <c r="AT199" s="196" t="s">
        <v>128</v>
      </c>
      <c r="AU199" s="196" t="s">
        <v>86</v>
      </c>
      <c r="AY199" s="14" t="s">
        <v>125</v>
      </c>
      <c r="BE199" s="197">
        <f t="shared" si="44"/>
        <v>0</v>
      </c>
      <c r="BF199" s="197">
        <f t="shared" si="45"/>
        <v>0</v>
      </c>
      <c r="BG199" s="197">
        <f t="shared" si="46"/>
        <v>0</v>
      </c>
      <c r="BH199" s="197">
        <f t="shared" si="47"/>
        <v>0</v>
      </c>
      <c r="BI199" s="197">
        <f t="shared" si="48"/>
        <v>0</v>
      </c>
      <c r="BJ199" s="14" t="s">
        <v>84</v>
      </c>
      <c r="BK199" s="197">
        <f t="shared" si="49"/>
        <v>0</v>
      </c>
      <c r="BL199" s="14" t="s">
        <v>191</v>
      </c>
      <c r="BM199" s="196" t="s">
        <v>395</v>
      </c>
    </row>
    <row r="200" spans="1:65" s="2" customFormat="1" ht="37.9" customHeight="1">
      <c r="A200" s="31"/>
      <c r="B200" s="32"/>
      <c r="C200" s="184" t="s">
        <v>396</v>
      </c>
      <c r="D200" s="184" t="s">
        <v>128</v>
      </c>
      <c r="E200" s="185" t="s">
        <v>397</v>
      </c>
      <c r="F200" s="186" t="s">
        <v>398</v>
      </c>
      <c r="G200" s="187" t="s">
        <v>131</v>
      </c>
      <c r="H200" s="188">
        <v>160</v>
      </c>
      <c r="I200" s="189"/>
      <c r="J200" s="190">
        <f t="shared" si="40"/>
        <v>0</v>
      </c>
      <c r="K200" s="191"/>
      <c r="L200" s="36"/>
      <c r="M200" s="192" t="s">
        <v>1</v>
      </c>
      <c r="N200" s="193" t="s">
        <v>41</v>
      </c>
      <c r="O200" s="68"/>
      <c r="P200" s="194">
        <f t="shared" si="41"/>
        <v>0</v>
      </c>
      <c r="Q200" s="194">
        <v>0</v>
      </c>
      <c r="R200" s="194">
        <f t="shared" si="42"/>
        <v>0</v>
      </c>
      <c r="S200" s="194">
        <v>0</v>
      </c>
      <c r="T200" s="195">
        <f t="shared" si="4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6" t="s">
        <v>191</v>
      </c>
      <c r="AT200" s="196" t="s">
        <v>128</v>
      </c>
      <c r="AU200" s="196" t="s">
        <v>86</v>
      </c>
      <c r="AY200" s="14" t="s">
        <v>125</v>
      </c>
      <c r="BE200" s="197">
        <f t="shared" si="44"/>
        <v>0</v>
      </c>
      <c r="BF200" s="197">
        <f t="shared" si="45"/>
        <v>0</v>
      </c>
      <c r="BG200" s="197">
        <f t="shared" si="46"/>
        <v>0</v>
      </c>
      <c r="BH200" s="197">
        <f t="shared" si="47"/>
        <v>0</v>
      </c>
      <c r="BI200" s="197">
        <f t="shared" si="48"/>
        <v>0</v>
      </c>
      <c r="BJ200" s="14" t="s">
        <v>84</v>
      </c>
      <c r="BK200" s="197">
        <f t="shared" si="49"/>
        <v>0</v>
      </c>
      <c r="BL200" s="14" t="s">
        <v>191</v>
      </c>
      <c r="BM200" s="196" t="s">
        <v>399</v>
      </c>
    </row>
    <row r="201" spans="1:65" s="2" customFormat="1" ht="24.2" customHeight="1">
      <c r="A201" s="31"/>
      <c r="B201" s="32"/>
      <c r="C201" s="184" t="s">
        <v>400</v>
      </c>
      <c r="D201" s="184" t="s">
        <v>128</v>
      </c>
      <c r="E201" s="185" t="s">
        <v>401</v>
      </c>
      <c r="F201" s="186" t="s">
        <v>402</v>
      </c>
      <c r="G201" s="187" t="s">
        <v>131</v>
      </c>
      <c r="H201" s="188">
        <v>160</v>
      </c>
      <c r="I201" s="189"/>
      <c r="J201" s="190">
        <f t="shared" si="40"/>
        <v>0</v>
      </c>
      <c r="K201" s="191"/>
      <c r="L201" s="36"/>
      <c r="M201" s="192" t="s">
        <v>1</v>
      </c>
      <c r="N201" s="193" t="s">
        <v>41</v>
      </c>
      <c r="O201" s="68"/>
      <c r="P201" s="194">
        <f t="shared" si="41"/>
        <v>0</v>
      </c>
      <c r="Q201" s="194">
        <v>0</v>
      </c>
      <c r="R201" s="194">
        <f t="shared" si="42"/>
        <v>0</v>
      </c>
      <c r="S201" s="194">
        <v>0</v>
      </c>
      <c r="T201" s="195">
        <f t="shared" si="4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6" t="s">
        <v>191</v>
      </c>
      <c r="AT201" s="196" t="s">
        <v>128</v>
      </c>
      <c r="AU201" s="196" t="s">
        <v>86</v>
      </c>
      <c r="AY201" s="14" t="s">
        <v>125</v>
      </c>
      <c r="BE201" s="197">
        <f t="shared" si="44"/>
        <v>0</v>
      </c>
      <c r="BF201" s="197">
        <f t="shared" si="45"/>
        <v>0</v>
      </c>
      <c r="BG201" s="197">
        <f t="shared" si="46"/>
        <v>0</v>
      </c>
      <c r="BH201" s="197">
        <f t="shared" si="47"/>
        <v>0</v>
      </c>
      <c r="BI201" s="197">
        <f t="shared" si="48"/>
        <v>0</v>
      </c>
      <c r="BJ201" s="14" t="s">
        <v>84</v>
      </c>
      <c r="BK201" s="197">
        <f t="shared" si="49"/>
        <v>0</v>
      </c>
      <c r="BL201" s="14" t="s">
        <v>191</v>
      </c>
      <c r="BM201" s="196" t="s">
        <v>403</v>
      </c>
    </row>
    <row r="202" spans="1:65" s="2" customFormat="1" ht="24.2" customHeight="1">
      <c r="A202" s="31"/>
      <c r="B202" s="32"/>
      <c r="C202" s="184" t="s">
        <v>404</v>
      </c>
      <c r="D202" s="184" t="s">
        <v>128</v>
      </c>
      <c r="E202" s="185" t="s">
        <v>405</v>
      </c>
      <c r="F202" s="186" t="s">
        <v>406</v>
      </c>
      <c r="G202" s="187" t="s">
        <v>131</v>
      </c>
      <c r="H202" s="188">
        <v>160</v>
      </c>
      <c r="I202" s="189"/>
      <c r="J202" s="190">
        <f t="shared" si="40"/>
        <v>0</v>
      </c>
      <c r="K202" s="191"/>
      <c r="L202" s="36"/>
      <c r="M202" s="192" t="s">
        <v>1</v>
      </c>
      <c r="N202" s="193" t="s">
        <v>41</v>
      </c>
      <c r="O202" s="68"/>
      <c r="P202" s="194">
        <f t="shared" si="41"/>
        <v>0</v>
      </c>
      <c r="Q202" s="194">
        <v>0</v>
      </c>
      <c r="R202" s="194">
        <f t="shared" si="42"/>
        <v>0</v>
      </c>
      <c r="S202" s="194">
        <v>1.2999999999999999E-4</v>
      </c>
      <c r="T202" s="195">
        <f t="shared" si="43"/>
        <v>2.0799999999999999E-2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6" t="s">
        <v>191</v>
      </c>
      <c r="AT202" s="196" t="s">
        <v>128</v>
      </c>
      <c r="AU202" s="196" t="s">
        <v>86</v>
      </c>
      <c r="AY202" s="14" t="s">
        <v>125</v>
      </c>
      <c r="BE202" s="197">
        <f t="shared" si="44"/>
        <v>0</v>
      </c>
      <c r="BF202" s="197">
        <f t="shared" si="45"/>
        <v>0</v>
      </c>
      <c r="BG202" s="197">
        <f t="shared" si="46"/>
        <v>0</v>
      </c>
      <c r="BH202" s="197">
        <f t="shared" si="47"/>
        <v>0</v>
      </c>
      <c r="BI202" s="197">
        <f t="shared" si="48"/>
        <v>0</v>
      </c>
      <c r="BJ202" s="14" t="s">
        <v>84</v>
      </c>
      <c r="BK202" s="197">
        <f t="shared" si="49"/>
        <v>0</v>
      </c>
      <c r="BL202" s="14" t="s">
        <v>191</v>
      </c>
      <c r="BM202" s="196" t="s">
        <v>407</v>
      </c>
    </row>
    <row r="203" spans="1:65" s="2" customFormat="1" ht="24.2" customHeight="1">
      <c r="A203" s="31"/>
      <c r="B203" s="32"/>
      <c r="C203" s="184" t="s">
        <v>408</v>
      </c>
      <c r="D203" s="184" t="s">
        <v>128</v>
      </c>
      <c r="E203" s="185" t="s">
        <v>409</v>
      </c>
      <c r="F203" s="186" t="s">
        <v>410</v>
      </c>
      <c r="G203" s="187" t="s">
        <v>172</v>
      </c>
      <c r="H203" s="188">
        <v>28</v>
      </c>
      <c r="I203" s="189"/>
      <c r="J203" s="190">
        <f t="shared" si="40"/>
        <v>0</v>
      </c>
      <c r="K203" s="191"/>
      <c r="L203" s="36"/>
      <c r="M203" s="192" t="s">
        <v>1</v>
      </c>
      <c r="N203" s="193" t="s">
        <v>41</v>
      </c>
      <c r="O203" s="68"/>
      <c r="P203" s="194">
        <f t="shared" si="41"/>
        <v>0</v>
      </c>
      <c r="Q203" s="194">
        <v>0</v>
      </c>
      <c r="R203" s="194">
        <f t="shared" si="42"/>
        <v>0</v>
      </c>
      <c r="S203" s="194">
        <v>1.84E-2</v>
      </c>
      <c r="T203" s="195">
        <f t="shared" si="43"/>
        <v>0.51519999999999999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6" t="s">
        <v>191</v>
      </c>
      <c r="AT203" s="196" t="s">
        <v>128</v>
      </c>
      <c r="AU203" s="196" t="s">
        <v>86</v>
      </c>
      <c r="AY203" s="14" t="s">
        <v>125</v>
      </c>
      <c r="BE203" s="197">
        <f t="shared" si="44"/>
        <v>0</v>
      </c>
      <c r="BF203" s="197">
        <f t="shared" si="45"/>
        <v>0</v>
      </c>
      <c r="BG203" s="197">
        <f t="shared" si="46"/>
        <v>0</v>
      </c>
      <c r="BH203" s="197">
        <f t="shared" si="47"/>
        <v>0</v>
      </c>
      <c r="BI203" s="197">
        <f t="shared" si="48"/>
        <v>0</v>
      </c>
      <c r="BJ203" s="14" t="s">
        <v>84</v>
      </c>
      <c r="BK203" s="197">
        <f t="shared" si="49"/>
        <v>0</v>
      </c>
      <c r="BL203" s="14" t="s">
        <v>191</v>
      </c>
      <c r="BM203" s="196" t="s">
        <v>411</v>
      </c>
    </row>
    <row r="204" spans="1:65" s="12" customFormat="1" ht="25.9" customHeight="1">
      <c r="B204" s="168"/>
      <c r="C204" s="169"/>
      <c r="D204" s="170" t="s">
        <v>75</v>
      </c>
      <c r="E204" s="171" t="s">
        <v>412</v>
      </c>
      <c r="F204" s="171" t="s">
        <v>413</v>
      </c>
      <c r="G204" s="169"/>
      <c r="H204" s="169"/>
      <c r="I204" s="172"/>
      <c r="J204" s="173">
        <f>BK204</f>
        <v>0</v>
      </c>
      <c r="K204" s="169"/>
      <c r="L204" s="174"/>
      <c r="M204" s="175"/>
      <c r="N204" s="176"/>
      <c r="O204" s="176"/>
      <c r="P204" s="177">
        <f>P205+P209+P211+P213</f>
        <v>0</v>
      </c>
      <c r="Q204" s="176"/>
      <c r="R204" s="177">
        <f>R205+R209+R211+R213</f>
        <v>0</v>
      </c>
      <c r="S204" s="176"/>
      <c r="T204" s="178">
        <f>T205+T209+T211+T213</f>
        <v>0</v>
      </c>
      <c r="AR204" s="179" t="s">
        <v>145</v>
      </c>
      <c r="AT204" s="180" t="s">
        <v>75</v>
      </c>
      <c r="AU204" s="180" t="s">
        <v>76</v>
      </c>
      <c r="AY204" s="179" t="s">
        <v>125</v>
      </c>
      <c r="BK204" s="181">
        <f>BK205+BK209+BK211+BK213</f>
        <v>0</v>
      </c>
    </row>
    <row r="205" spans="1:65" s="12" customFormat="1" ht="22.9" customHeight="1">
      <c r="B205" s="168"/>
      <c r="C205" s="169"/>
      <c r="D205" s="170" t="s">
        <v>75</v>
      </c>
      <c r="E205" s="182" t="s">
        <v>414</v>
      </c>
      <c r="F205" s="182" t="s">
        <v>415</v>
      </c>
      <c r="G205" s="169"/>
      <c r="H205" s="169"/>
      <c r="I205" s="172"/>
      <c r="J205" s="183">
        <f>BK205</f>
        <v>0</v>
      </c>
      <c r="K205" s="169"/>
      <c r="L205" s="174"/>
      <c r="M205" s="175"/>
      <c r="N205" s="176"/>
      <c r="O205" s="176"/>
      <c r="P205" s="177">
        <f>SUM(P206:P208)</f>
        <v>0</v>
      </c>
      <c r="Q205" s="176"/>
      <c r="R205" s="177">
        <f>SUM(R206:R208)</f>
        <v>0</v>
      </c>
      <c r="S205" s="176"/>
      <c r="T205" s="178">
        <f>SUM(T206:T208)</f>
        <v>0</v>
      </c>
      <c r="AR205" s="179" t="s">
        <v>145</v>
      </c>
      <c r="AT205" s="180" t="s">
        <v>75</v>
      </c>
      <c r="AU205" s="180" t="s">
        <v>84</v>
      </c>
      <c r="AY205" s="179" t="s">
        <v>125</v>
      </c>
      <c r="BK205" s="181">
        <f>SUM(BK206:BK208)</f>
        <v>0</v>
      </c>
    </row>
    <row r="206" spans="1:65" s="2" customFormat="1" ht="16.5" customHeight="1">
      <c r="A206" s="31"/>
      <c r="B206" s="32"/>
      <c r="C206" s="184" t="s">
        <v>416</v>
      </c>
      <c r="D206" s="184" t="s">
        <v>128</v>
      </c>
      <c r="E206" s="185" t="s">
        <v>417</v>
      </c>
      <c r="F206" s="186" t="s">
        <v>418</v>
      </c>
      <c r="G206" s="187" t="s">
        <v>172</v>
      </c>
      <c r="H206" s="188">
        <v>40</v>
      </c>
      <c r="I206" s="189"/>
      <c r="J206" s="190">
        <f>ROUND(I206*H206,2)</f>
        <v>0</v>
      </c>
      <c r="K206" s="191"/>
      <c r="L206" s="36"/>
      <c r="M206" s="192" t="s">
        <v>1</v>
      </c>
      <c r="N206" s="193" t="s">
        <v>41</v>
      </c>
      <c r="O206" s="68"/>
      <c r="P206" s="194">
        <f>O206*H206</f>
        <v>0</v>
      </c>
      <c r="Q206" s="194">
        <v>0</v>
      </c>
      <c r="R206" s="194">
        <f>Q206*H206</f>
        <v>0</v>
      </c>
      <c r="S206" s="194">
        <v>0</v>
      </c>
      <c r="T206" s="19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6" t="s">
        <v>419</v>
      </c>
      <c r="AT206" s="196" t="s">
        <v>128</v>
      </c>
      <c r="AU206" s="196" t="s">
        <v>86</v>
      </c>
      <c r="AY206" s="14" t="s">
        <v>125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4" t="s">
        <v>84</v>
      </c>
      <c r="BK206" s="197">
        <f>ROUND(I206*H206,2)</f>
        <v>0</v>
      </c>
      <c r="BL206" s="14" t="s">
        <v>419</v>
      </c>
      <c r="BM206" s="196" t="s">
        <v>420</v>
      </c>
    </row>
    <row r="207" spans="1:65" s="2" customFormat="1" ht="16.5" customHeight="1">
      <c r="A207" s="31"/>
      <c r="B207" s="32"/>
      <c r="C207" s="184" t="s">
        <v>421</v>
      </c>
      <c r="D207" s="184" t="s">
        <v>128</v>
      </c>
      <c r="E207" s="185" t="s">
        <v>422</v>
      </c>
      <c r="F207" s="186" t="s">
        <v>423</v>
      </c>
      <c r="G207" s="187" t="s">
        <v>131</v>
      </c>
      <c r="H207" s="188">
        <v>240</v>
      </c>
      <c r="I207" s="189"/>
      <c r="J207" s="190">
        <f>ROUND(I207*H207,2)</f>
        <v>0</v>
      </c>
      <c r="K207" s="191"/>
      <c r="L207" s="36"/>
      <c r="M207" s="192" t="s">
        <v>1</v>
      </c>
      <c r="N207" s="193" t="s">
        <v>41</v>
      </c>
      <c r="O207" s="68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6" t="s">
        <v>419</v>
      </c>
      <c r="AT207" s="196" t="s">
        <v>128</v>
      </c>
      <c r="AU207" s="196" t="s">
        <v>86</v>
      </c>
      <c r="AY207" s="14" t="s">
        <v>125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4" t="s">
        <v>84</v>
      </c>
      <c r="BK207" s="197">
        <f>ROUND(I207*H207,2)</f>
        <v>0</v>
      </c>
      <c r="BL207" s="14" t="s">
        <v>419</v>
      </c>
      <c r="BM207" s="196" t="s">
        <v>424</v>
      </c>
    </row>
    <row r="208" spans="1:65" s="2" customFormat="1" ht="16.5" customHeight="1">
      <c r="A208" s="31"/>
      <c r="B208" s="32"/>
      <c r="C208" s="184" t="s">
        <v>425</v>
      </c>
      <c r="D208" s="184" t="s">
        <v>128</v>
      </c>
      <c r="E208" s="185" t="s">
        <v>426</v>
      </c>
      <c r="F208" s="186" t="s">
        <v>427</v>
      </c>
      <c r="G208" s="187" t="s">
        <v>428</v>
      </c>
      <c r="H208" s="188">
        <v>1</v>
      </c>
      <c r="I208" s="189"/>
      <c r="J208" s="190">
        <f>ROUND(I208*H208,2)</f>
        <v>0</v>
      </c>
      <c r="K208" s="191"/>
      <c r="L208" s="36"/>
      <c r="M208" s="192" t="s">
        <v>1</v>
      </c>
      <c r="N208" s="193" t="s">
        <v>41</v>
      </c>
      <c r="O208" s="68"/>
      <c r="P208" s="194">
        <f>O208*H208</f>
        <v>0</v>
      </c>
      <c r="Q208" s="194">
        <v>0</v>
      </c>
      <c r="R208" s="194">
        <f>Q208*H208</f>
        <v>0</v>
      </c>
      <c r="S208" s="194">
        <v>0</v>
      </c>
      <c r="T208" s="195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6" t="s">
        <v>419</v>
      </c>
      <c r="AT208" s="196" t="s">
        <v>128</v>
      </c>
      <c r="AU208" s="196" t="s">
        <v>86</v>
      </c>
      <c r="AY208" s="14" t="s">
        <v>125</v>
      </c>
      <c r="BE208" s="197">
        <f>IF(N208="základní",J208,0)</f>
        <v>0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14" t="s">
        <v>84</v>
      </c>
      <c r="BK208" s="197">
        <f>ROUND(I208*H208,2)</f>
        <v>0</v>
      </c>
      <c r="BL208" s="14" t="s">
        <v>419</v>
      </c>
      <c r="BM208" s="196" t="s">
        <v>429</v>
      </c>
    </row>
    <row r="209" spans="1:65" s="12" customFormat="1" ht="22.9" customHeight="1">
      <c r="B209" s="168"/>
      <c r="C209" s="169"/>
      <c r="D209" s="170" t="s">
        <v>75</v>
      </c>
      <c r="E209" s="182" t="s">
        <v>430</v>
      </c>
      <c r="F209" s="182" t="s">
        <v>431</v>
      </c>
      <c r="G209" s="169"/>
      <c r="H209" s="169"/>
      <c r="I209" s="172"/>
      <c r="J209" s="183">
        <f>BK209</f>
        <v>0</v>
      </c>
      <c r="K209" s="169"/>
      <c r="L209" s="174"/>
      <c r="M209" s="175"/>
      <c r="N209" s="176"/>
      <c r="O209" s="176"/>
      <c r="P209" s="177">
        <f>P210</f>
        <v>0</v>
      </c>
      <c r="Q209" s="176"/>
      <c r="R209" s="177">
        <f>R210</f>
        <v>0</v>
      </c>
      <c r="S209" s="176"/>
      <c r="T209" s="178">
        <f>T210</f>
        <v>0</v>
      </c>
      <c r="AR209" s="179" t="s">
        <v>145</v>
      </c>
      <c r="AT209" s="180" t="s">
        <v>75</v>
      </c>
      <c r="AU209" s="180" t="s">
        <v>84</v>
      </c>
      <c r="AY209" s="179" t="s">
        <v>125</v>
      </c>
      <c r="BK209" s="181">
        <f>BK210</f>
        <v>0</v>
      </c>
    </row>
    <row r="210" spans="1:65" s="2" customFormat="1" ht="16.5" customHeight="1">
      <c r="A210" s="31"/>
      <c r="B210" s="32"/>
      <c r="C210" s="184" t="s">
        <v>432</v>
      </c>
      <c r="D210" s="184" t="s">
        <v>128</v>
      </c>
      <c r="E210" s="185" t="s">
        <v>433</v>
      </c>
      <c r="F210" s="186" t="s">
        <v>434</v>
      </c>
      <c r="G210" s="187" t="s">
        <v>143</v>
      </c>
      <c r="H210" s="188">
        <v>24</v>
      </c>
      <c r="I210" s="189"/>
      <c r="J210" s="190">
        <f>ROUND(I210*H210,2)</f>
        <v>0</v>
      </c>
      <c r="K210" s="191"/>
      <c r="L210" s="36"/>
      <c r="M210" s="192" t="s">
        <v>1</v>
      </c>
      <c r="N210" s="193" t="s">
        <v>41</v>
      </c>
      <c r="O210" s="68"/>
      <c r="P210" s="194">
        <f>O210*H210</f>
        <v>0</v>
      </c>
      <c r="Q210" s="194">
        <v>0</v>
      </c>
      <c r="R210" s="194">
        <f>Q210*H210</f>
        <v>0</v>
      </c>
      <c r="S210" s="194">
        <v>0</v>
      </c>
      <c r="T210" s="19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6" t="s">
        <v>419</v>
      </c>
      <c r="AT210" s="196" t="s">
        <v>128</v>
      </c>
      <c r="AU210" s="196" t="s">
        <v>86</v>
      </c>
      <c r="AY210" s="14" t="s">
        <v>125</v>
      </c>
      <c r="BE210" s="197">
        <f>IF(N210="základní",J210,0)</f>
        <v>0</v>
      </c>
      <c r="BF210" s="197">
        <f>IF(N210="snížená",J210,0)</f>
        <v>0</v>
      </c>
      <c r="BG210" s="197">
        <f>IF(N210="zákl. přenesená",J210,0)</f>
        <v>0</v>
      </c>
      <c r="BH210" s="197">
        <f>IF(N210="sníž. přenesená",J210,0)</f>
        <v>0</v>
      </c>
      <c r="BI210" s="197">
        <f>IF(N210="nulová",J210,0)</f>
        <v>0</v>
      </c>
      <c r="BJ210" s="14" t="s">
        <v>84</v>
      </c>
      <c r="BK210" s="197">
        <f>ROUND(I210*H210,2)</f>
        <v>0</v>
      </c>
      <c r="BL210" s="14" t="s">
        <v>419</v>
      </c>
      <c r="BM210" s="196" t="s">
        <v>435</v>
      </c>
    </row>
    <row r="211" spans="1:65" s="12" customFormat="1" ht="22.9" customHeight="1">
      <c r="B211" s="168"/>
      <c r="C211" s="169"/>
      <c r="D211" s="170" t="s">
        <v>75</v>
      </c>
      <c r="E211" s="182" t="s">
        <v>436</v>
      </c>
      <c r="F211" s="182" t="s">
        <v>437</v>
      </c>
      <c r="G211" s="169"/>
      <c r="H211" s="169"/>
      <c r="I211" s="172"/>
      <c r="J211" s="183">
        <f>BK211</f>
        <v>0</v>
      </c>
      <c r="K211" s="169"/>
      <c r="L211" s="174"/>
      <c r="M211" s="175"/>
      <c r="N211" s="176"/>
      <c r="O211" s="176"/>
      <c r="P211" s="177">
        <f>P212</f>
        <v>0</v>
      </c>
      <c r="Q211" s="176"/>
      <c r="R211" s="177">
        <f>R212</f>
        <v>0</v>
      </c>
      <c r="S211" s="176"/>
      <c r="T211" s="178">
        <f>T212</f>
        <v>0</v>
      </c>
      <c r="AR211" s="179" t="s">
        <v>145</v>
      </c>
      <c r="AT211" s="180" t="s">
        <v>75</v>
      </c>
      <c r="AU211" s="180" t="s">
        <v>84</v>
      </c>
      <c r="AY211" s="179" t="s">
        <v>125</v>
      </c>
      <c r="BK211" s="181">
        <f>BK212</f>
        <v>0</v>
      </c>
    </row>
    <row r="212" spans="1:65" s="2" customFormat="1" ht="21.75" customHeight="1">
      <c r="A212" s="31"/>
      <c r="B212" s="32"/>
      <c r="C212" s="184" t="s">
        <v>438</v>
      </c>
      <c r="D212" s="184" t="s">
        <v>128</v>
      </c>
      <c r="E212" s="185" t="s">
        <v>439</v>
      </c>
      <c r="F212" s="186" t="s">
        <v>440</v>
      </c>
      <c r="G212" s="187" t="s">
        <v>441</v>
      </c>
      <c r="H212" s="188">
        <v>45</v>
      </c>
      <c r="I212" s="189"/>
      <c r="J212" s="190">
        <f>ROUND(I212*H212,2)</f>
        <v>0</v>
      </c>
      <c r="K212" s="191"/>
      <c r="L212" s="36"/>
      <c r="M212" s="192" t="s">
        <v>1</v>
      </c>
      <c r="N212" s="193" t="s">
        <v>41</v>
      </c>
      <c r="O212" s="68"/>
      <c r="P212" s="194">
        <f>O212*H212</f>
        <v>0</v>
      </c>
      <c r="Q212" s="194">
        <v>0</v>
      </c>
      <c r="R212" s="194">
        <f>Q212*H212</f>
        <v>0</v>
      </c>
      <c r="S212" s="194">
        <v>0</v>
      </c>
      <c r="T212" s="19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6" t="s">
        <v>419</v>
      </c>
      <c r="AT212" s="196" t="s">
        <v>128</v>
      </c>
      <c r="AU212" s="196" t="s">
        <v>86</v>
      </c>
      <c r="AY212" s="14" t="s">
        <v>125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4" t="s">
        <v>84</v>
      </c>
      <c r="BK212" s="197">
        <f>ROUND(I212*H212,2)</f>
        <v>0</v>
      </c>
      <c r="BL212" s="14" t="s">
        <v>419</v>
      </c>
      <c r="BM212" s="196" t="s">
        <v>442</v>
      </c>
    </row>
    <row r="213" spans="1:65" s="12" customFormat="1" ht="22.9" customHeight="1">
      <c r="B213" s="168"/>
      <c r="C213" s="169"/>
      <c r="D213" s="170" t="s">
        <v>75</v>
      </c>
      <c r="E213" s="182" t="s">
        <v>443</v>
      </c>
      <c r="F213" s="182" t="s">
        <v>444</v>
      </c>
      <c r="G213" s="169"/>
      <c r="H213" s="169"/>
      <c r="I213" s="172"/>
      <c r="J213" s="183">
        <f>BK213</f>
        <v>0</v>
      </c>
      <c r="K213" s="169"/>
      <c r="L213" s="174"/>
      <c r="M213" s="175"/>
      <c r="N213" s="176"/>
      <c r="O213" s="176"/>
      <c r="P213" s="177">
        <f>SUM(P214:P215)</f>
        <v>0</v>
      </c>
      <c r="Q213" s="176"/>
      <c r="R213" s="177">
        <f>SUM(R214:R215)</f>
        <v>0</v>
      </c>
      <c r="S213" s="176"/>
      <c r="T213" s="178">
        <f>SUM(T214:T215)</f>
        <v>0</v>
      </c>
      <c r="AR213" s="179" t="s">
        <v>145</v>
      </c>
      <c r="AT213" s="180" t="s">
        <v>75</v>
      </c>
      <c r="AU213" s="180" t="s">
        <v>84</v>
      </c>
      <c r="AY213" s="179" t="s">
        <v>125</v>
      </c>
      <c r="BK213" s="181">
        <f>SUM(BK214:BK215)</f>
        <v>0</v>
      </c>
    </row>
    <row r="214" spans="1:65" s="2" customFormat="1" ht="16.5" customHeight="1">
      <c r="A214" s="31"/>
      <c r="B214" s="32"/>
      <c r="C214" s="184" t="s">
        <v>445</v>
      </c>
      <c r="D214" s="184" t="s">
        <v>128</v>
      </c>
      <c r="E214" s="185" t="s">
        <v>446</v>
      </c>
      <c r="F214" s="186" t="s">
        <v>447</v>
      </c>
      <c r="G214" s="187" t="s">
        <v>448</v>
      </c>
      <c r="H214" s="188">
        <v>1</v>
      </c>
      <c r="I214" s="189"/>
      <c r="J214" s="190">
        <f>ROUND(I214*H214,2)</f>
        <v>0</v>
      </c>
      <c r="K214" s="191"/>
      <c r="L214" s="36"/>
      <c r="M214" s="192" t="s">
        <v>1</v>
      </c>
      <c r="N214" s="193" t="s">
        <v>41</v>
      </c>
      <c r="O214" s="68"/>
      <c r="P214" s="194">
        <f>O214*H214</f>
        <v>0</v>
      </c>
      <c r="Q214" s="194">
        <v>0</v>
      </c>
      <c r="R214" s="194">
        <f>Q214*H214</f>
        <v>0</v>
      </c>
      <c r="S214" s="194">
        <v>0</v>
      </c>
      <c r="T214" s="19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6" t="s">
        <v>419</v>
      </c>
      <c r="AT214" s="196" t="s">
        <v>128</v>
      </c>
      <c r="AU214" s="196" t="s">
        <v>86</v>
      </c>
      <c r="AY214" s="14" t="s">
        <v>125</v>
      </c>
      <c r="BE214" s="197">
        <f>IF(N214="základní",J214,0)</f>
        <v>0</v>
      </c>
      <c r="BF214" s="197">
        <f>IF(N214="snížená",J214,0)</f>
        <v>0</v>
      </c>
      <c r="BG214" s="197">
        <f>IF(N214="zákl. přenesená",J214,0)</f>
        <v>0</v>
      </c>
      <c r="BH214" s="197">
        <f>IF(N214="sníž. přenesená",J214,0)</f>
        <v>0</v>
      </c>
      <c r="BI214" s="197">
        <f>IF(N214="nulová",J214,0)</f>
        <v>0</v>
      </c>
      <c r="BJ214" s="14" t="s">
        <v>84</v>
      </c>
      <c r="BK214" s="197">
        <f>ROUND(I214*H214,2)</f>
        <v>0</v>
      </c>
      <c r="BL214" s="14" t="s">
        <v>419</v>
      </c>
      <c r="BM214" s="196" t="s">
        <v>449</v>
      </c>
    </row>
    <row r="215" spans="1:65" s="2" customFormat="1" ht="16.5" customHeight="1">
      <c r="A215" s="31"/>
      <c r="B215" s="32"/>
      <c r="C215" s="184" t="s">
        <v>450</v>
      </c>
      <c r="D215" s="184" t="s">
        <v>128</v>
      </c>
      <c r="E215" s="185" t="s">
        <v>451</v>
      </c>
      <c r="F215" s="186" t="s">
        <v>452</v>
      </c>
      <c r="G215" s="187" t="s">
        <v>448</v>
      </c>
      <c r="H215" s="188">
        <v>1</v>
      </c>
      <c r="I215" s="189"/>
      <c r="J215" s="190">
        <f>ROUND(I215*H215,2)</f>
        <v>0</v>
      </c>
      <c r="K215" s="191"/>
      <c r="L215" s="36"/>
      <c r="M215" s="198" t="s">
        <v>1</v>
      </c>
      <c r="N215" s="199" t="s">
        <v>41</v>
      </c>
      <c r="O215" s="200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6" t="s">
        <v>419</v>
      </c>
      <c r="AT215" s="196" t="s">
        <v>128</v>
      </c>
      <c r="AU215" s="196" t="s">
        <v>86</v>
      </c>
      <c r="AY215" s="14" t="s">
        <v>125</v>
      </c>
      <c r="BE215" s="197">
        <f>IF(N215="základní",J215,0)</f>
        <v>0</v>
      </c>
      <c r="BF215" s="197">
        <f>IF(N215="snížená",J215,0)</f>
        <v>0</v>
      </c>
      <c r="BG215" s="197">
        <f>IF(N215="zákl. přenesená",J215,0)</f>
        <v>0</v>
      </c>
      <c r="BH215" s="197">
        <f>IF(N215="sníž. přenesená",J215,0)</f>
        <v>0</v>
      </c>
      <c r="BI215" s="197">
        <f>IF(N215="nulová",J215,0)</f>
        <v>0</v>
      </c>
      <c r="BJ215" s="14" t="s">
        <v>84</v>
      </c>
      <c r="BK215" s="197">
        <f>ROUND(I215*H215,2)</f>
        <v>0</v>
      </c>
      <c r="BL215" s="14" t="s">
        <v>419</v>
      </c>
      <c r="BM215" s="196" t="s">
        <v>453</v>
      </c>
    </row>
    <row r="216" spans="1:65" s="2" customFormat="1" ht="6.95" customHeight="1">
      <c r="A216" s="31"/>
      <c r="B216" s="51"/>
      <c r="C216" s="52"/>
      <c r="D216" s="52"/>
      <c r="E216" s="52"/>
      <c r="F216" s="52"/>
      <c r="G216" s="52"/>
      <c r="H216" s="52"/>
      <c r="I216" s="52"/>
      <c r="J216" s="52"/>
      <c r="K216" s="52"/>
      <c r="L216" s="36"/>
      <c r="M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</row>
  </sheetData>
  <sheetProtection algorithmName="SHA-512" hashValue="fuoKI3VH90y0i+dv1j05tEmslbu17pXl02wFaC01vgfAnkujywdOKM30VPInUk5CyT6aD/guXonXk0gSiVFL3Q==" saltValue="YBcYUxWQ6JN9XVTEqtW9bhiYw64+c4qYwzTyTwvdJWQk95l+uazjNnejdBf4EcHqKt55qZGOnib2Y4XB9VbvSA==" spinCount="100000" sheet="1" objects="1" scenarios="1" formatColumns="0" formatRows="0" autoFilter="0"/>
  <autoFilter ref="C127:K215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4" t="s">
        <v>89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86</v>
      </c>
    </row>
    <row r="4" spans="1:46" s="1" customFormat="1" ht="24.95" customHeight="1">
      <c r="B4" s="17"/>
      <c r="D4" s="107" t="s">
        <v>90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59" t="str">
        <f>'Rekapitulace stavby'!K6</f>
        <v>Demolice přístavby domu č.p. 38 Chomutov</v>
      </c>
      <c r="F7" s="260"/>
      <c r="G7" s="260"/>
      <c r="H7" s="260"/>
      <c r="L7" s="17"/>
    </row>
    <row r="8" spans="1:46" s="2" customFormat="1" ht="12" customHeight="1">
      <c r="A8" s="31"/>
      <c r="B8" s="36"/>
      <c r="C8" s="31"/>
      <c r="D8" s="109" t="s">
        <v>91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6"/>
      <c r="C9" s="31"/>
      <c r="D9" s="31"/>
      <c r="E9" s="261" t="s">
        <v>454</v>
      </c>
      <c r="F9" s="262"/>
      <c r="G9" s="262"/>
      <c r="H9" s="26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11. 4. 2024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26</v>
      </c>
      <c r="F15" s="31"/>
      <c r="G15" s="31"/>
      <c r="H15" s="31"/>
      <c r="I15" s="109" t="s">
        <v>27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3" t="str">
        <f>'Rekapitulace stavby'!E14</f>
        <v>Vyplň údaj</v>
      </c>
      <c r="F18" s="264"/>
      <c r="G18" s="264"/>
      <c r="H18" s="264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27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25</v>
      </c>
      <c r="J23" s="110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34</v>
      </c>
      <c r="F24" s="31"/>
      <c r="G24" s="31"/>
      <c r="H24" s="31"/>
      <c r="I24" s="109" t="s">
        <v>27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35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5" t="s">
        <v>1</v>
      </c>
      <c r="F27" s="265"/>
      <c r="G27" s="265"/>
      <c r="H27" s="2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36</v>
      </c>
      <c r="E30" s="31"/>
      <c r="F30" s="31"/>
      <c r="G30" s="31"/>
      <c r="H30" s="31"/>
      <c r="I30" s="31"/>
      <c r="J30" s="117">
        <f>ROUND(J124,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38</v>
      </c>
      <c r="G32" s="31"/>
      <c r="H32" s="31"/>
      <c r="I32" s="118" t="s">
        <v>37</v>
      </c>
      <c r="J32" s="118" t="s">
        <v>39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40</v>
      </c>
      <c r="E33" s="109" t="s">
        <v>41</v>
      </c>
      <c r="F33" s="120">
        <f>ROUND((SUM(BE124:BE156)),  2)</f>
        <v>0</v>
      </c>
      <c r="G33" s="31"/>
      <c r="H33" s="31"/>
      <c r="I33" s="121">
        <v>0.21</v>
      </c>
      <c r="J33" s="120">
        <f>ROUND(((SUM(BE124:BE156))*I33),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42</v>
      </c>
      <c r="F34" s="120">
        <f>ROUND((SUM(BF124:BF156)),  2)</f>
        <v>0</v>
      </c>
      <c r="G34" s="31"/>
      <c r="H34" s="31"/>
      <c r="I34" s="121">
        <v>0.12</v>
      </c>
      <c r="J34" s="120">
        <f>ROUND(((SUM(BF124:BF156))*I34),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43</v>
      </c>
      <c r="F35" s="120">
        <f>ROUND((SUM(BG124:BG156)),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44</v>
      </c>
      <c r="F36" s="120">
        <f>ROUND((SUM(BH124:BH156)),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45</v>
      </c>
      <c r="F37" s="120">
        <f>ROUND((SUM(BI124:BI156)),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49</v>
      </c>
      <c r="E50" s="130"/>
      <c r="F50" s="130"/>
      <c r="G50" s="129" t="s">
        <v>50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1" t="s">
        <v>51</v>
      </c>
      <c r="E61" s="132"/>
      <c r="F61" s="133" t="s">
        <v>52</v>
      </c>
      <c r="G61" s="131" t="s">
        <v>51</v>
      </c>
      <c r="H61" s="132"/>
      <c r="I61" s="132"/>
      <c r="J61" s="134" t="s">
        <v>52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9" t="s">
        <v>53</v>
      </c>
      <c r="E65" s="135"/>
      <c r="F65" s="135"/>
      <c r="G65" s="129" t="s">
        <v>54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1" t="s">
        <v>51</v>
      </c>
      <c r="E76" s="132"/>
      <c r="F76" s="133" t="s">
        <v>52</v>
      </c>
      <c r="G76" s="131" t="s">
        <v>51</v>
      </c>
      <c r="H76" s="132"/>
      <c r="I76" s="132"/>
      <c r="J76" s="134" t="s">
        <v>52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93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57" t="str">
        <f>E7</f>
        <v>Demolice přístavby domu č.p. 38 Chomutov</v>
      </c>
      <c r="F85" s="258"/>
      <c r="G85" s="258"/>
      <c r="H85" s="25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91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hidden="1" customHeight="1">
      <c r="A87" s="31"/>
      <c r="B87" s="32"/>
      <c r="C87" s="33"/>
      <c r="D87" s="33"/>
      <c r="E87" s="226" t="str">
        <f>E9</f>
        <v>SO2 - Oprava povrchů okolních ploch a objektů  po demolici</v>
      </c>
      <c r="F87" s="256"/>
      <c r="G87" s="256"/>
      <c r="H87" s="25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>Husovo náměstí</v>
      </c>
      <c r="G89" s="33"/>
      <c r="H89" s="33"/>
      <c r="I89" s="26" t="s">
        <v>22</v>
      </c>
      <c r="J89" s="63" t="str">
        <f>IF(J12="","",J12)</f>
        <v>11. 4. 2024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24</v>
      </c>
      <c r="D91" s="33"/>
      <c r="E91" s="33"/>
      <c r="F91" s="24" t="str">
        <f>E15</f>
        <v>MMCH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Peřina František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94</v>
      </c>
      <c r="D94" s="141"/>
      <c r="E94" s="141"/>
      <c r="F94" s="141"/>
      <c r="G94" s="141"/>
      <c r="H94" s="141"/>
      <c r="I94" s="141"/>
      <c r="J94" s="142" t="s">
        <v>95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3" t="s">
        <v>96</v>
      </c>
      <c r="D96" s="33"/>
      <c r="E96" s="33"/>
      <c r="F96" s="33"/>
      <c r="G96" s="33"/>
      <c r="H96" s="33"/>
      <c r="I96" s="33"/>
      <c r="J96" s="81">
        <f>J124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97</v>
      </c>
    </row>
    <row r="97" spans="1:31" s="9" customFormat="1" ht="24.95" hidden="1" customHeight="1">
      <c r="B97" s="144"/>
      <c r="C97" s="145"/>
      <c r="D97" s="146" t="s">
        <v>98</v>
      </c>
      <c r="E97" s="147"/>
      <c r="F97" s="147"/>
      <c r="G97" s="147"/>
      <c r="H97" s="147"/>
      <c r="I97" s="147"/>
      <c r="J97" s="148">
        <f>J125</f>
        <v>0</v>
      </c>
      <c r="K97" s="145"/>
      <c r="L97" s="149"/>
    </row>
    <row r="98" spans="1:31" s="10" customFormat="1" ht="19.899999999999999" hidden="1" customHeight="1">
      <c r="B98" s="150"/>
      <c r="C98" s="151"/>
      <c r="D98" s="152" t="s">
        <v>455</v>
      </c>
      <c r="E98" s="153"/>
      <c r="F98" s="153"/>
      <c r="G98" s="153"/>
      <c r="H98" s="153"/>
      <c r="I98" s="153"/>
      <c r="J98" s="154">
        <f>J126</f>
        <v>0</v>
      </c>
      <c r="K98" s="151"/>
      <c r="L98" s="155"/>
    </row>
    <row r="99" spans="1:31" s="10" customFormat="1" ht="19.899999999999999" hidden="1" customHeight="1">
      <c r="B99" s="150"/>
      <c r="C99" s="151"/>
      <c r="D99" s="152" t="s">
        <v>456</v>
      </c>
      <c r="E99" s="153"/>
      <c r="F99" s="153"/>
      <c r="G99" s="153"/>
      <c r="H99" s="153"/>
      <c r="I99" s="153"/>
      <c r="J99" s="154">
        <f>J130</f>
        <v>0</v>
      </c>
      <c r="K99" s="151"/>
      <c r="L99" s="155"/>
    </row>
    <row r="100" spans="1:31" s="10" customFormat="1" ht="19.899999999999999" hidden="1" customHeight="1">
      <c r="B100" s="150"/>
      <c r="C100" s="151"/>
      <c r="D100" s="152" t="s">
        <v>457</v>
      </c>
      <c r="E100" s="153"/>
      <c r="F100" s="153"/>
      <c r="G100" s="153"/>
      <c r="H100" s="153"/>
      <c r="I100" s="153"/>
      <c r="J100" s="154">
        <f>J132</f>
        <v>0</v>
      </c>
      <c r="K100" s="151"/>
      <c r="L100" s="155"/>
    </row>
    <row r="101" spans="1:31" s="10" customFormat="1" ht="19.899999999999999" hidden="1" customHeight="1">
      <c r="B101" s="150"/>
      <c r="C101" s="151"/>
      <c r="D101" s="152" t="s">
        <v>99</v>
      </c>
      <c r="E101" s="153"/>
      <c r="F101" s="153"/>
      <c r="G101" s="153"/>
      <c r="H101" s="153"/>
      <c r="I101" s="153"/>
      <c r="J101" s="154">
        <f>J145</f>
        <v>0</v>
      </c>
      <c r="K101" s="151"/>
      <c r="L101" s="155"/>
    </row>
    <row r="102" spans="1:31" s="10" customFormat="1" ht="19.899999999999999" hidden="1" customHeight="1">
      <c r="B102" s="150"/>
      <c r="C102" s="151"/>
      <c r="D102" s="152" t="s">
        <v>458</v>
      </c>
      <c r="E102" s="153"/>
      <c r="F102" s="153"/>
      <c r="G102" s="153"/>
      <c r="H102" s="153"/>
      <c r="I102" s="153"/>
      <c r="J102" s="154">
        <f>J151</f>
        <v>0</v>
      </c>
      <c r="K102" s="151"/>
      <c r="L102" s="155"/>
    </row>
    <row r="103" spans="1:31" s="9" customFormat="1" ht="24.95" hidden="1" customHeight="1">
      <c r="B103" s="144"/>
      <c r="C103" s="145"/>
      <c r="D103" s="146" t="s">
        <v>101</v>
      </c>
      <c r="E103" s="147"/>
      <c r="F103" s="147"/>
      <c r="G103" s="147"/>
      <c r="H103" s="147"/>
      <c r="I103" s="147"/>
      <c r="J103" s="148">
        <f>J153</f>
        <v>0</v>
      </c>
      <c r="K103" s="145"/>
      <c r="L103" s="149"/>
    </row>
    <row r="104" spans="1:31" s="10" customFormat="1" ht="19.899999999999999" hidden="1" customHeight="1">
      <c r="B104" s="150"/>
      <c r="C104" s="151"/>
      <c r="D104" s="152" t="s">
        <v>104</v>
      </c>
      <c r="E104" s="153"/>
      <c r="F104" s="153"/>
      <c r="G104" s="153"/>
      <c r="H104" s="153"/>
      <c r="I104" s="153"/>
      <c r="J104" s="154">
        <f>J154</f>
        <v>0</v>
      </c>
      <c r="K104" s="151"/>
      <c r="L104" s="155"/>
    </row>
    <row r="105" spans="1:31" s="2" customFormat="1" ht="21.75" hidden="1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hidden="1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hidden="1"/>
    <row r="108" spans="1:31" hidden="1"/>
    <row r="109" spans="1:31" hidden="1"/>
    <row r="110" spans="1:31" s="2" customFormat="1" ht="6.95" customHeight="1">
      <c r="A110" s="31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110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57" t="str">
        <f>E7</f>
        <v>Demolice přístavby domu č.p. 38 Chomutov</v>
      </c>
      <c r="F114" s="258"/>
      <c r="G114" s="258"/>
      <c r="H114" s="258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91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30" customHeight="1">
      <c r="A116" s="31"/>
      <c r="B116" s="32"/>
      <c r="C116" s="33"/>
      <c r="D116" s="33"/>
      <c r="E116" s="226" t="str">
        <f>E9</f>
        <v>SO2 - Oprava povrchů okolních ploch a objektů  po demolici</v>
      </c>
      <c r="F116" s="256"/>
      <c r="G116" s="256"/>
      <c r="H116" s="256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20</v>
      </c>
      <c r="D118" s="33"/>
      <c r="E118" s="33"/>
      <c r="F118" s="24" t="str">
        <f>F12</f>
        <v>Husovo náměstí</v>
      </c>
      <c r="G118" s="33"/>
      <c r="H118" s="33"/>
      <c r="I118" s="26" t="s">
        <v>22</v>
      </c>
      <c r="J118" s="63" t="str">
        <f>IF(J12="","",J12)</f>
        <v>11. 4. 2024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24</v>
      </c>
      <c r="D120" s="33"/>
      <c r="E120" s="33"/>
      <c r="F120" s="24" t="str">
        <f>E15</f>
        <v>MMCH</v>
      </c>
      <c r="G120" s="33"/>
      <c r="H120" s="33"/>
      <c r="I120" s="26" t="s">
        <v>30</v>
      </c>
      <c r="J120" s="29" t="str">
        <f>E21</f>
        <v xml:space="preserve"> 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28</v>
      </c>
      <c r="D121" s="33"/>
      <c r="E121" s="33"/>
      <c r="F121" s="24" t="str">
        <f>IF(E18="","",E18)</f>
        <v>Vyplň údaj</v>
      </c>
      <c r="G121" s="33"/>
      <c r="H121" s="33"/>
      <c r="I121" s="26" t="s">
        <v>33</v>
      </c>
      <c r="J121" s="29" t="str">
        <f>E24</f>
        <v>Peřina František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56"/>
      <c r="B123" s="157"/>
      <c r="C123" s="158" t="s">
        <v>111</v>
      </c>
      <c r="D123" s="159" t="s">
        <v>61</v>
      </c>
      <c r="E123" s="159" t="s">
        <v>57</v>
      </c>
      <c r="F123" s="159" t="s">
        <v>58</v>
      </c>
      <c r="G123" s="159" t="s">
        <v>112</v>
      </c>
      <c r="H123" s="159" t="s">
        <v>113</v>
      </c>
      <c r="I123" s="159" t="s">
        <v>114</v>
      </c>
      <c r="J123" s="160" t="s">
        <v>95</v>
      </c>
      <c r="K123" s="161" t="s">
        <v>115</v>
      </c>
      <c r="L123" s="162"/>
      <c r="M123" s="72" t="s">
        <v>1</v>
      </c>
      <c r="N123" s="73" t="s">
        <v>40</v>
      </c>
      <c r="O123" s="73" t="s">
        <v>116</v>
      </c>
      <c r="P123" s="73" t="s">
        <v>117</v>
      </c>
      <c r="Q123" s="73" t="s">
        <v>118</v>
      </c>
      <c r="R123" s="73" t="s">
        <v>119</v>
      </c>
      <c r="S123" s="73" t="s">
        <v>120</v>
      </c>
      <c r="T123" s="74" t="s">
        <v>121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pans="1:65" s="2" customFormat="1" ht="22.9" customHeight="1">
      <c r="A124" s="31"/>
      <c r="B124" s="32"/>
      <c r="C124" s="79" t="s">
        <v>122</v>
      </c>
      <c r="D124" s="33"/>
      <c r="E124" s="33"/>
      <c r="F124" s="33"/>
      <c r="G124" s="33"/>
      <c r="H124" s="33"/>
      <c r="I124" s="33"/>
      <c r="J124" s="163">
        <f>BK124</f>
        <v>0</v>
      </c>
      <c r="K124" s="33"/>
      <c r="L124" s="36"/>
      <c r="M124" s="75"/>
      <c r="N124" s="164"/>
      <c r="O124" s="76"/>
      <c r="P124" s="165">
        <f>P125+P153</f>
        <v>0</v>
      </c>
      <c r="Q124" s="76"/>
      <c r="R124" s="165">
        <f>R125+R153</f>
        <v>95.461439400000003</v>
      </c>
      <c r="S124" s="76"/>
      <c r="T124" s="166">
        <f>T125+T153</f>
        <v>30.656499999999998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75</v>
      </c>
      <c r="AU124" s="14" t="s">
        <v>97</v>
      </c>
      <c r="BK124" s="167">
        <f>BK125+BK153</f>
        <v>0</v>
      </c>
    </row>
    <row r="125" spans="1:65" s="12" customFormat="1" ht="25.9" customHeight="1">
      <c r="B125" s="168"/>
      <c r="C125" s="169"/>
      <c r="D125" s="170" t="s">
        <v>75</v>
      </c>
      <c r="E125" s="171" t="s">
        <v>123</v>
      </c>
      <c r="F125" s="171" t="s">
        <v>124</v>
      </c>
      <c r="G125" s="169"/>
      <c r="H125" s="169"/>
      <c r="I125" s="172"/>
      <c r="J125" s="173">
        <f>BK125</f>
        <v>0</v>
      </c>
      <c r="K125" s="169"/>
      <c r="L125" s="174"/>
      <c r="M125" s="175"/>
      <c r="N125" s="176"/>
      <c r="O125" s="176"/>
      <c r="P125" s="177">
        <f>P126+P130+P132+P145+P151</f>
        <v>0</v>
      </c>
      <c r="Q125" s="176"/>
      <c r="R125" s="177">
        <f>R126+R130+R132+R145+R151</f>
        <v>95.313679399999998</v>
      </c>
      <c r="S125" s="176"/>
      <c r="T125" s="178">
        <f>T126+T130+T132+T145+T151</f>
        <v>30.656499999999998</v>
      </c>
      <c r="AR125" s="179" t="s">
        <v>84</v>
      </c>
      <c r="AT125" s="180" t="s">
        <v>75</v>
      </c>
      <c r="AU125" s="180" t="s">
        <v>76</v>
      </c>
      <c r="AY125" s="179" t="s">
        <v>125</v>
      </c>
      <c r="BK125" s="181">
        <f>BK126+BK130+BK132+BK145+BK151</f>
        <v>0</v>
      </c>
    </row>
    <row r="126" spans="1:65" s="12" customFormat="1" ht="22.9" customHeight="1">
      <c r="B126" s="168"/>
      <c r="C126" s="169"/>
      <c r="D126" s="170" t="s">
        <v>75</v>
      </c>
      <c r="E126" s="182" t="s">
        <v>86</v>
      </c>
      <c r="F126" s="182" t="s">
        <v>459</v>
      </c>
      <c r="G126" s="169"/>
      <c r="H126" s="169"/>
      <c r="I126" s="172"/>
      <c r="J126" s="183">
        <f>BK126</f>
        <v>0</v>
      </c>
      <c r="K126" s="169"/>
      <c r="L126" s="174"/>
      <c r="M126" s="175"/>
      <c r="N126" s="176"/>
      <c r="O126" s="176"/>
      <c r="P126" s="177">
        <f>SUM(P127:P129)</f>
        <v>0</v>
      </c>
      <c r="Q126" s="176"/>
      <c r="R126" s="177">
        <f>SUM(R127:R129)</f>
        <v>78.214394400000003</v>
      </c>
      <c r="S126" s="176"/>
      <c r="T126" s="178">
        <f>SUM(T127:T129)</f>
        <v>0</v>
      </c>
      <c r="AR126" s="179" t="s">
        <v>84</v>
      </c>
      <c r="AT126" s="180" t="s">
        <v>75</v>
      </c>
      <c r="AU126" s="180" t="s">
        <v>84</v>
      </c>
      <c r="AY126" s="179" t="s">
        <v>125</v>
      </c>
      <c r="BK126" s="181">
        <f>SUM(BK127:BK129)</f>
        <v>0</v>
      </c>
    </row>
    <row r="127" spans="1:65" s="2" customFormat="1" ht="24.2" customHeight="1">
      <c r="A127" s="31"/>
      <c r="B127" s="32"/>
      <c r="C127" s="184" t="s">
        <v>84</v>
      </c>
      <c r="D127" s="184" t="s">
        <v>128</v>
      </c>
      <c r="E127" s="185" t="s">
        <v>460</v>
      </c>
      <c r="F127" s="186" t="s">
        <v>461</v>
      </c>
      <c r="G127" s="187" t="s">
        <v>152</v>
      </c>
      <c r="H127" s="188">
        <v>12.8</v>
      </c>
      <c r="I127" s="189"/>
      <c r="J127" s="190">
        <f>ROUND(I127*H127,2)</f>
        <v>0</v>
      </c>
      <c r="K127" s="191"/>
      <c r="L127" s="36"/>
      <c r="M127" s="192" t="s">
        <v>1</v>
      </c>
      <c r="N127" s="193" t="s">
        <v>41</v>
      </c>
      <c r="O127" s="68"/>
      <c r="P127" s="194">
        <f>O127*H127</f>
        <v>0</v>
      </c>
      <c r="Q127" s="194">
        <v>2.16</v>
      </c>
      <c r="R127" s="194">
        <f>Q127*H127</f>
        <v>27.648000000000003</v>
      </c>
      <c r="S127" s="194">
        <v>0</v>
      </c>
      <c r="T127" s="195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132</v>
      </c>
      <c r="AT127" s="196" t="s">
        <v>128</v>
      </c>
      <c r="AU127" s="196" t="s">
        <v>86</v>
      </c>
      <c r="AY127" s="14" t="s">
        <v>125</v>
      </c>
      <c r="BE127" s="197">
        <f>IF(N127="základní",J127,0)</f>
        <v>0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14" t="s">
        <v>84</v>
      </c>
      <c r="BK127" s="197">
        <f>ROUND(I127*H127,2)</f>
        <v>0</v>
      </c>
      <c r="BL127" s="14" t="s">
        <v>132</v>
      </c>
      <c r="BM127" s="196" t="s">
        <v>462</v>
      </c>
    </row>
    <row r="128" spans="1:65" s="2" customFormat="1" ht="24.2" customHeight="1">
      <c r="A128" s="31"/>
      <c r="B128" s="32"/>
      <c r="C128" s="184" t="s">
        <v>86</v>
      </c>
      <c r="D128" s="184" t="s">
        <v>128</v>
      </c>
      <c r="E128" s="185" t="s">
        <v>463</v>
      </c>
      <c r="F128" s="186" t="s">
        <v>464</v>
      </c>
      <c r="G128" s="187" t="s">
        <v>152</v>
      </c>
      <c r="H128" s="188">
        <v>19.305</v>
      </c>
      <c r="I128" s="189"/>
      <c r="J128" s="190">
        <f>ROUND(I128*H128,2)</f>
        <v>0</v>
      </c>
      <c r="K128" s="191"/>
      <c r="L128" s="36"/>
      <c r="M128" s="192" t="s">
        <v>1</v>
      </c>
      <c r="N128" s="193" t="s">
        <v>41</v>
      </c>
      <c r="O128" s="68"/>
      <c r="P128" s="194">
        <f>O128*H128</f>
        <v>0</v>
      </c>
      <c r="Q128" s="194">
        <v>2.55328</v>
      </c>
      <c r="R128" s="194">
        <f>Q128*H128</f>
        <v>49.291070400000002</v>
      </c>
      <c r="S128" s="194">
        <v>0</v>
      </c>
      <c r="T128" s="195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132</v>
      </c>
      <c r="AT128" s="196" t="s">
        <v>128</v>
      </c>
      <c r="AU128" s="196" t="s">
        <v>86</v>
      </c>
      <c r="AY128" s="14" t="s">
        <v>125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4" t="s">
        <v>84</v>
      </c>
      <c r="BK128" s="197">
        <f>ROUND(I128*H128,2)</f>
        <v>0</v>
      </c>
      <c r="BL128" s="14" t="s">
        <v>132</v>
      </c>
      <c r="BM128" s="196" t="s">
        <v>465</v>
      </c>
    </row>
    <row r="129" spans="1:65" s="2" customFormat="1" ht="16.5" customHeight="1">
      <c r="A129" s="31"/>
      <c r="B129" s="32"/>
      <c r="C129" s="184" t="s">
        <v>137</v>
      </c>
      <c r="D129" s="184" t="s">
        <v>128</v>
      </c>
      <c r="E129" s="185" t="s">
        <v>466</v>
      </c>
      <c r="F129" s="186" t="s">
        <v>467</v>
      </c>
      <c r="G129" s="187" t="s">
        <v>189</v>
      </c>
      <c r="H129" s="188">
        <v>1.2</v>
      </c>
      <c r="I129" s="189"/>
      <c r="J129" s="190">
        <f>ROUND(I129*H129,2)</f>
        <v>0</v>
      </c>
      <c r="K129" s="191"/>
      <c r="L129" s="36"/>
      <c r="M129" s="192" t="s">
        <v>1</v>
      </c>
      <c r="N129" s="193" t="s">
        <v>41</v>
      </c>
      <c r="O129" s="68"/>
      <c r="P129" s="194">
        <f>O129*H129</f>
        <v>0</v>
      </c>
      <c r="Q129" s="194">
        <v>1.06277</v>
      </c>
      <c r="R129" s="194">
        <f>Q129*H129</f>
        <v>1.2753239999999999</v>
      </c>
      <c r="S129" s="194">
        <v>0</v>
      </c>
      <c r="T129" s="195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132</v>
      </c>
      <c r="AT129" s="196" t="s">
        <v>128</v>
      </c>
      <c r="AU129" s="196" t="s">
        <v>86</v>
      </c>
      <c r="AY129" s="14" t="s">
        <v>125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4" t="s">
        <v>84</v>
      </c>
      <c r="BK129" s="197">
        <f>ROUND(I129*H129,2)</f>
        <v>0</v>
      </c>
      <c r="BL129" s="14" t="s">
        <v>132</v>
      </c>
      <c r="BM129" s="196" t="s">
        <v>468</v>
      </c>
    </row>
    <row r="130" spans="1:65" s="12" customFormat="1" ht="22.9" customHeight="1">
      <c r="B130" s="168"/>
      <c r="C130" s="169"/>
      <c r="D130" s="170" t="s">
        <v>75</v>
      </c>
      <c r="E130" s="182" t="s">
        <v>137</v>
      </c>
      <c r="F130" s="182" t="s">
        <v>469</v>
      </c>
      <c r="G130" s="169"/>
      <c r="H130" s="169"/>
      <c r="I130" s="172"/>
      <c r="J130" s="183">
        <f>BK130</f>
        <v>0</v>
      </c>
      <c r="K130" s="169"/>
      <c r="L130" s="174"/>
      <c r="M130" s="175"/>
      <c r="N130" s="176"/>
      <c r="O130" s="176"/>
      <c r="P130" s="177">
        <f>P131</f>
        <v>0</v>
      </c>
      <c r="Q130" s="176"/>
      <c r="R130" s="177">
        <f>R131</f>
        <v>2.035625</v>
      </c>
      <c r="S130" s="176"/>
      <c r="T130" s="178">
        <f>T131</f>
        <v>0</v>
      </c>
      <c r="AR130" s="179" t="s">
        <v>84</v>
      </c>
      <c r="AT130" s="180" t="s">
        <v>75</v>
      </c>
      <c r="AU130" s="180" t="s">
        <v>84</v>
      </c>
      <c r="AY130" s="179" t="s">
        <v>125</v>
      </c>
      <c r="BK130" s="181">
        <f>BK131</f>
        <v>0</v>
      </c>
    </row>
    <row r="131" spans="1:65" s="2" customFormat="1" ht="24.2" customHeight="1">
      <c r="A131" s="31"/>
      <c r="B131" s="32"/>
      <c r="C131" s="184" t="s">
        <v>132</v>
      </c>
      <c r="D131" s="184" t="s">
        <v>128</v>
      </c>
      <c r="E131" s="185" t="s">
        <v>470</v>
      </c>
      <c r="F131" s="186" t="s">
        <v>471</v>
      </c>
      <c r="G131" s="187" t="s">
        <v>152</v>
      </c>
      <c r="H131" s="188">
        <v>1.25</v>
      </c>
      <c r="I131" s="189"/>
      <c r="J131" s="190">
        <f>ROUND(I131*H131,2)</f>
        <v>0</v>
      </c>
      <c r="K131" s="191"/>
      <c r="L131" s="36"/>
      <c r="M131" s="192" t="s">
        <v>1</v>
      </c>
      <c r="N131" s="193" t="s">
        <v>41</v>
      </c>
      <c r="O131" s="68"/>
      <c r="P131" s="194">
        <f>O131*H131</f>
        <v>0</v>
      </c>
      <c r="Q131" s="194">
        <v>1.6285000000000001</v>
      </c>
      <c r="R131" s="194">
        <f>Q131*H131</f>
        <v>2.035625</v>
      </c>
      <c r="S131" s="194">
        <v>0</v>
      </c>
      <c r="T131" s="19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132</v>
      </c>
      <c r="AT131" s="196" t="s">
        <v>128</v>
      </c>
      <c r="AU131" s="196" t="s">
        <v>86</v>
      </c>
      <c r="AY131" s="14" t="s">
        <v>125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84</v>
      </c>
      <c r="BK131" s="197">
        <f>ROUND(I131*H131,2)</f>
        <v>0</v>
      </c>
      <c r="BL131" s="14" t="s">
        <v>132</v>
      </c>
      <c r="BM131" s="196" t="s">
        <v>472</v>
      </c>
    </row>
    <row r="132" spans="1:65" s="12" customFormat="1" ht="22.9" customHeight="1">
      <c r="B132" s="168"/>
      <c r="C132" s="169"/>
      <c r="D132" s="170" t="s">
        <v>75</v>
      </c>
      <c r="E132" s="182" t="s">
        <v>149</v>
      </c>
      <c r="F132" s="182" t="s">
        <v>473</v>
      </c>
      <c r="G132" s="169"/>
      <c r="H132" s="169"/>
      <c r="I132" s="172"/>
      <c r="J132" s="183">
        <f>BK132</f>
        <v>0</v>
      </c>
      <c r="K132" s="169"/>
      <c r="L132" s="174"/>
      <c r="M132" s="175"/>
      <c r="N132" s="176"/>
      <c r="O132" s="176"/>
      <c r="P132" s="177">
        <f>SUM(P133:P144)</f>
        <v>0</v>
      </c>
      <c r="Q132" s="176"/>
      <c r="R132" s="177">
        <f>SUM(R133:R144)</f>
        <v>15.06366</v>
      </c>
      <c r="S132" s="176"/>
      <c r="T132" s="178">
        <f>SUM(T133:T144)</f>
        <v>0</v>
      </c>
      <c r="AR132" s="179" t="s">
        <v>84</v>
      </c>
      <c r="AT132" s="180" t="s">
        <v>75</v>
      </c>
      <c r="AU132" s="180" t="s">
        <v>84</v>
      </c>
      <c r="AY132" s="179" t="s">
        <v>125</v>
      </c>
      <c r="BK132" s="181">
        <f>SUM(BK133:BK144)</f>
        <v>0</v>
      </c>
    </row>
    <row r="133" spans="1:65" s="2" customFormat="1" ht="24.2" customHeight="1">
      <c r="A133" s="31"/>
      <c r="B133" s="32"/>
      <c r="C133" s="184" t="s">
        <v>145</v>
      </c>
      <c r="D133" s="184" t="s">
        <v>128</v>
      </c>
      <c r="E133" s="185" t="s">
        <v>474</v>
      </c>
      <c r="F133" s="186" t="s">
        <v>475</v>
      </c>
      <c r="G133" s="187" t="s">
        <v>131</v>
      </c>
      <c r="H133" s="188">
        <v>60</v>
      </c>
      <c r="I133" s="189"/>
      <c r="J133" s="190">
        <f t="shared" ref="J133:J144" si="0">ROUND(I133*H133,2)</f>
        <v>0</v>
      </c>
      <c r="K133" s="191"/>
      <c r="L133" s="36"/>
      <c r="M133" s="192" t="s">
        <v>1</v>
      </c>
      <c r="N133" s="193" t="s">
        <v>41</v>
      </c>
      <c r="O133" s="68"/>
      <c r="P133" s="194">
        <f t="shared" ref="P133:P144" si="1">O133*H133</f>
        <v>0</v>
      </c>
      <c r="Q133" s="194">
        <v>1.9300000000000001E-3</v>
      </c>
      <c r="R133" s="194">
        <f t="shared" ref="R133:R144" si="2">Q133*H133</f>
        <v>0.1158</v>
      </c>
      <c r="S133" s="194">
        <v>0</v>
      </c>
      <c r="T133" s="195">
        <f t="shared" ref="T133:T144" si="3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132</v>
      </c>
      <c r="AT133" s="196" t="s">
        <v>128</v>
      </c>
      <c r="AU133" s="196" t="s">
        <v>86</v>
      </c>
      <c r="AY133" s="14" t="s">
        <v>125</v>
      </c>
      <c r="BE133" s="197">
        <f t="shared" ref="BE133:BE144" si="4">IF(N133="základní",J133,0)</f>
        <v>0</v>
      </c>
      <c r="BF133" s="197">
        <f t="shared" ref="BF133:BF144" si="5">IF(N133="snížená",J133,0)</f>
        <v>0</v>
      </c>
      <c r="BG133" s="197">
        <f t="shared" ref="BG133:BG144" si="6">IF(N133="zákl. přenesená",J133,0)</f>
        <v>0</v>
      </c>
      <c r="BH133" s="197">
        <f t="shared" ref="BH133:BH144" si="7">IF(N133="sníž. přenesená",J133,0)</f>
        <v>0</v>
      </c>
      <c r="BI133" s="197">
        <f t="shared" ref="BI133:BI144" si="8">IF(N133="nulová",J133,0)</f>
        <v>0</v>
      </c>
      <c r="BJ133" s="14" t="s">
        <v>84</v>
      </c>
      <c r="BK133" s="197">
        <f t="shared" ref="BK133:BK144" si="9">ROUND(I133*H133,2)</f>
        <v>0</v>
      </c>
      <c r="BL133" s="14" t="s">
        <v>132</v>
      </c>
      <c r="BM133" s="196" t="s">
        <v>476</v>
      </c>
    </row>
    <row r="134" spans="1:65" s="2" customFormat="1" ht="24.2" customHeight="1">
      <c r="A134" s="31"/>
      <c r="B134" s="32"/>
      <c r="C134" s="184" t="s">
        <v>149</v>
      </c>
      <c r="D134" s="184" t="s">
        <v>128</v>
      </c>
      <c r="E134" s="185" t="s">
        <v>477</v>
      </c>
      <c r="F134" s="186" t="s">
        <v>478</v>
      </c>
      <c r="G134" s="187" t="s">
        <v>131</v>
      </c>
      <c r="H134" s="188">
        <v>333.5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41</v>
      </c>
      <c r="O134" s="68"/>
      <c r="P134" s="194">
        <f t="shared" si="1"/>
        <v>0</v>
      </c>
      <c r="Q134" s="194">
        <v>7.3499999999999998E-3</v>
      </c>
      <c r="R134" s="194">
        <f t="shared" si="2"/>
        <v>2.451225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132</v>
      </c>
      <c r="AT134" s="196" t="s">
        <v>128</v>
      </c>
      <c r="AU134" s="196" t="s">
        <v>86</v>
      </c>
      <c r="AY134" s="14" t="s">
        <v>125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84</v>
      </c>
      <c r="BK134" s="197">
        <f t="shared" si="9"/>
        <v>0</v>
      </c>
      <c r="BL134" s="14" t="s">
        <v>132</v>
      </c>
      <c r="BM134" s="196" t="s">
        <v>479</v>
      </c>
    </row>
    <row r="135" spans="1:65" s="2" customFormat="1" ht="24.2" customHeight="1">
      <c r="A135" s="31"/>
      <c r="B135" s="32"/>
      <c r="C135" s="184" t="s">
        <v>154</v>
      </c>
      <c r="D135" s="184" t="s">
        <v>128</v>
      </c>
      <c r="E135" s="185" t="s">
        <v>480</v>
      </c>
      <c r="F135" s="186" t="s">
        <v>481</v>
      </c>
      <c r="G135" s="187" t="s">
        <v>131</v>
      </c>
      <c r="H135" s="188">
        <v>333.5</v>
      </c>
      <c r="I135" s="189"/>
      <c r="J135" s="190">
        <f t="shared" si="0"/>
        <v>0</v>
      </c>
      <c r="K135" s="191"/>
      <c r="L135" s="36"/>
      <c r="M135" s="192" t="s">
        <v>1</v>
      </c>
      <c r="N135" s="193" t="s">
        <v>41</v>
      </c>
      <c r="O135" s="68"/>
      <c r="P135" s="194">
        <f t="shared" si="1"/>
        <v>0</v>
      </c>
      <c r="Q135" s="194">
        <v>2.6360000000000001E-2</v>
      </c>
      <c r="R135" s="194">
        <f t="shared" si="2"/>
        <v>8.7910599999999999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132</v>
      </c>
      <c r="AT135" s="196" t="s">
        <v>128</v>
      </c>
      <c r="AU135" s="196" t="s">
        <v>86</v>
      </c>
      <c r="AY135" s="14" t="s">
        <v>125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84</v>
      </c>
      <c r="BK135" s="197">
        <f t="shared" si="9"/>
        <v>0</v>
      </c>
      <c r="BL135" s="14" t="s">
        <v>132</v>
      </c>
      <c r="BM135" s="196" t="s">
        <v>482</v>
      </c>
    </row>
    <row r="136" spans="1:65" s="2" customFormat="1" ht="24.2" customHeight="1">
      <c r="A136" s="31"/>
      <c r="B136" s="32"/>
      <c r="C136" s="184" t="s">
        <v>158</v>
      </c>
      <c r="D136" s="184" t="s">
        <v>128</v>
      </c>
      <c r="E136" s="185" t="s">
        <v>483</v>
      </c>
      <c r="F136" s="186" t="s">
        <v>484</v>
      </c>
      <c r="G136" s="187" t="s">
        <v>131</v>
      </c>
      <c r="H136" s="188">
        <v>333.5</v>
      </c>
      <c r="I136" s="189"/>
      <c r="J136" s="190">
        <f t="shared" si="0"/>
        <v>0</v>
      </c>
      <c r="K136" s="191"/>
      <c r="L136" s="36"/>
      <c r="M136" s="192" t="s">
        <v>1</v>
      </c>
      <c r="N136" s="193" t="s">
        <v>41</v>
      </c>
      <c r="O136" s="68"/>
      <c r="P136" s="194">
        <f t="shared" si="1"/>
        <v>0</v>
      </c>
      <c r="Q136" s="194">
        <v>7.9000000000000008E-3</v>
      </c>
      <c r="R136" s="194">
        <f t="shared" si="2"/>
        <v>2.6346500000000002</v>
      </c>
      <c r="S136" s="194">
        <v>0</v>
      </c>
      <c r="T136" s="195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132</v>
      </c>
      <c r="AT136" s="196" t="s">
        <v>128</v>
      </c>
      <c r="AU136" s="196" t="s">
        <v>86</v>
      </c>
      <c r="AY136" s="14" t="s">
        <v>125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84</v>
      </c>
      <c r="BK136" s="197">
        <f t="shared" si="9"/>
        <v>0</v>
      </c>
      <c r="BL136" s="14" t="s">
        <v>132</v>
      </c>
      <c r="BM136" s="196" t="s">
        <v>485</v>
      </c>
    </row>
    <row r="137" spans="1:65" s="2" customFormat="1" ht="16.5" customHeight="1">
      <c r="A137" s="31"/>
      <c r="B137" s="32"/>
      <c r="C137" s="184" t="s">
        <v>126</v>
      </c>
      <c r="D137" s="184" t="s">
        <v>128</v>
      </c>
      <c r="E137" s="185" t="s">
        <v>486</v>
      </c>
      <c r="F137" s="186" t="s">
        <v>487</v>
      </c>
      <c r="G137" s="187" t="s">
        <v>131</v>
      </c>
      <c r="H137" s="188">
        <v>333.5</v>
      </c>
      <c r="I137" s="189"/>
      <c r="J137" s="190">
        <f t="shared" si="0"/>
        <v>0</v>
      </c>
      <c r="K137" s="191"/>
      <c r="L137" s="36"/>
      <c r="M137" s="192" t="s">
        <v>1</v>
      </c>
      <c r="N137" s="193" t="s">
        <v>41</v>
      </c>
      <c r="O137" s="68"/>
      <c r="P137" s="194">
        <f t="shared" si="1"/>
        <v>0</v>
      </c>
      <c r="Q137" s="194">
        <v>2.5999999999999998E-4</v>
      </c>
      <c r="R137" s="194">
        <f t="shared" si="2"/>
        <v>8.6709999999999995E-2</v>
      </c>
      <c r="S137" s="194">
        <v>0</v>
      </c>
      <c r="T137" s="195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132</v>
      </c>
      <c r="AT137" s="196" t="s">
        <v>128</v>
      </c>
      <c r="AU137" s="196" t="s">
        <v>86</v>
      </c>
      <c r="AY137" s="14" t="s">
        <v>125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84</v>
      </c>
      <c r="BK137" s="197">
        <f t="shared" si="9"/>
        <v>0</v>
      </c>
      <c r="BL137" s="14" t="s">
        <v>132</v>
      </c>
      <c r="BM137" s="196" t="s">
        <v>488</v>
      </c>
    </row>
    <row r="138" spans="1:65" s="2" customFormat="1" ht="24.2" customHeight="1">
      <c r="A138" s="31"/>
      <c r="B138" s="32"/>
      <c r="C138" s="184" t="s">
        <v>165</v>
      </c>
      <c r="D138" s="184" t="s">
        <v>128</v>
      </c>
      <c r="E138" s="185" t="s">
        <v>489</v>
      </c>
      <c r="F138" s="186" t="s">
        <v>490</v>
      </c>
      <c r="G138" s="187" t="s">
        <v>172</v>
      </c>
      <c r="H138" s="188">
        <v>160</v>
      </c>
      <c r="I138" s="189"/>
      <c r="J138" s="190">
        <f t="shared" si="0"/>
        <v>0</v>
      </c>
      <c r="K138" s="191"/>
      <c r="L138" s="36"/>
      <c r="M138" s="192" t="s">
        <v>1</v>
      </c>
      <c r="N138" s="193" t="s">
        <v>41</v>
      </c>
      <c r="O138" s="68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132</v>
      </c>
      <c r="AT138" s="196" t="s">
        <v>128</v>
      </c>
      <c r="AU138" s="196" t="s">
        <v>86</v>
      </c>
      <c r="AY138" s="14" t="s">
        <v>125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84</v>
      </c>
      <c r="BK138" s="197">
        <f t="shared" si="9"/>
        <v>0</v>
      </c>
      <c r="BL138" s="14" t="s">
        <v>132</v>
      </c>
      <c r="BM138" s="196" t="s">
        <v>491</v>
      </c>
    </row>
    <row r="139" spans="1:65" s="2" customFormat="1" ht="16.5" customHeight="1">
      <c r="A139" s="31"/>
      <c r="B139" s="32"/>
      <c r="C139" s="203" t="s">
        <v>169</v>
      </c>
      <c r="D139" s="203" t="s">
        <v>492</v>
      </c>
      <c r="E139" s="204" t="s">
        <v>493</v>
      </c>
      <c r="F139" s="205" t="s">
        <v>494</v>
      </c>
      <c r="G139" s="206" t="s">
        <v>172</v>
      </c>
      <c r="H139" s="207">
        <v>168</v>
      </c>
      <c r="I139" s="208"/>
      <c r="J139" s="209">
        <f t="shared" si="0"/>
        <v>0</v>
      </c>
      <c r="K139" s="210"/>
      <c r="L139" s="211"/>
      <c r="M139" s="212" t="s">
        <v>1</v>
      </c>
      <c r="N139" s="213" t="s">
        <v>41</v>
      </c>
      <c r="O139" s="68"/>
      <c r="P139" s="194">
        <f t="shared" si="1"/>
        <v>0</v>
      </c>
      <c r="Q139" s="194">
        <v>1E-4</v>
      </c>
      <c r="R139" s="194">
        <f t="shared" si="2"/>
        <v>1.6800000000000002E-2</v>
      </c>
      <c r="S139" s="194">
        <v>0</v>
      </c>
      <c r="T139" s="195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158</v>
      </c>
      <c r="AT139" s="196" t="s">
        <v>492</v>
      </c>
      <c r="AU139" s="196" t="s">
        <v>86</v>
      </c>
      <c r="AY139" s="14" t="s">
        <v>125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84</v>
      </c>
      <c r="BK139" s="197">
        <f t="shared" si="9"/>
        <v>0</v>
      </c>
      <c r="BL139" s="14" t="s">
        <v>132</v>
      </c>
      <c r="BM139" s="196" t="s">
        <v>495</v>
      </c>
    </row>
    <row r="140" spans="1:65" s="2" customFormat="1" ht="16.5" customHeight="1">
      <c r="A140" s="31"/>
      <c r="B140" s="32"/>
      <c r="C140" s="184" t="s">
        <v>8</v>
      </c>
      <c r="D140" s="184" t="s">
        <v>128</v>
      </c>
      <c r="E140" s="185" t="s">
        <v>496</v>
      </c>
      <c r="F140" s="186" t="s">
        <v>497</v>
      </c>
      <c r="G140" s="187" t="s">
        <v>131</v>
      </c>
      <c r="H140" s="188">
        <v>333.5</v>
      </c>
      <c r="I140" s="189"/>
      <c r="J140" s="190">
        <f t="shared" si="0"/>
        <v>0</v>
      </c>
      <c r="K140" s="191"/>
      <c r="L140" s="36"/>
      <c r="M140" s="192" t="s">
        <v>1</v>
      </c>
      <c r="N140" s="193" t="s">
        <v>41</v>
      </c>
      <c r="O140" s="68"/>
      <c r="P140" s="194">
        <f t="shared" si="1"/>
        <v>0</v>
      </c>
      <c r="Q140" s="194">
        <v>1.3999999999999999E-4</v>
      </c>
      <c r="R140" s="194">
        <f t="shared" si="2"/>
        <v>4.6689999999999995E-2</v>
      </c>
      <c r="S140" s="194">
        <v>0</v>
      </c>
      <c r="T140" s="195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132</v>
      </c>
      <c r="AT140" s="196" t="s">
        <v>128</v>
      </c>
      <c r="AU140" s="196" t="s">
        <v>86</v>
      </c>
      <c r="AY140" s="14" t="s">
        <v>125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84</v>
      </c>
      <c r="BK140" s="197">
        <f t="shared" si="9"/>
        <v>0</v>
      </c>
      <c r="BL140" s="14" t="s">
        <v>132</v>
      </c>
      <c r="BM140" s="196" t="s">
        <v>498</v>
      </c>
    </row>
    <row r="141" spans="1:65" s="2" customFormat="1" ht="24.2" customHeight="1">
      <c r="A141" s="31"/>
      <c r="B141" s="32"/>
      <c r="C141" s="184" t="s">
        <v>177</v>
      </c>
      <c r="D141" s="184" t="s">
        <v>128</v>
      </c>
      <c r="E141" s="185" t="s">
        <v>499</v>
      </c>
      <c r="F141" s="186" t="s">
        <v>500</v>
      </c>
      <c r="G141" s="187" t="s">
        <v>131</v>
      </c>
      <c r="H141" s="188">
        <v>333.5</v>
      </c>
      <c r="I141" s="189"/>
      <c r="J141" s="190">
        <f t="shared" si="0"/>
        <v>0</v>
      </c>
      <c r="K141" s="191"/>
      <c r="L141" s="36"/>
      <c r="M141" s="192" t="s">
        <v>1</v>
      </c>
      <c r="N141" s="193" t="s">
        <v>41</v>
      </c>
      <c r="O141" s="68"/>
      <c r="P141" s="194">
        <f t="shared" si="1"/>
        <v>0</v>
      </c>
      <c r="Q141" s="194">
        <v>2.7499999999999998E-3</v>
      </c>
      <c r="R141" s="194">
        <f t="shared" si="2"/>
        <v>0.91712499999999997</v>
      </c>
      <c r="S141" s="194">
        <v>0</v>
      </c>
      <c r="T141" s="195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132</v>
      </c>
      <c r="AT141" s="196" t="s">
        <v>128</v>
      </c>
      <c r="AU141" s="196" t="s">
        <v>86</v>
      </c>
      <c r="AY141" s="14" t="s">
        <v>125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84</v>
      </c>
      <c r="BK141" s="197">
        <f t="shared" si="9"/>
        <v>0</v>
      </c>
      <c r="BL141" s="14" t="s">
        <v>132</v>
      </c>
      <c r="BM141" s="196" t="s">
        <v>501</v>
      </c>
    </row>
    <row r="142" spans="1:65" s="2" customFormat="1" ht="33" customHeight="1">
      <c r="A142" s="31"/>
      <c r="B142" s="32"/>
      <c r="C142" s="184" t="s">
        <v>181</v>
      </c>
      <c r="D142" s="184" t="s">
        <v>128</v>
      </c>
      <c r="E142" s="185" t="s">
        <v>502</v>
      </c>
      <c r="F142" s="186" t="s">
        <v>503</v>
      </c>
      <c r="G142" s="187" t="s">
        <v>172</v>
      </c>
      <c r="H142" s="188">
        <v>30.5</v>
      </c>
      <c r="I142" s="189"/>
      <c r="J142" s="190">
        <f t="shared" si="0"/>
        <v>0</v>
      </c>
      <c r="K142" s="191"/>
      <c r="L142" s="36"/>
      <c r="M142" s="192" t="s">
        <v>1</v>
      </c>
      <c r="N142" s="193" t="s">
        <v>41</v>
      </c>
      <c r="O142" s="68"/>
      <c r="P142" s="194">
        <f t="shared" si="1"/>
        <v>0</v>
      </c>
      <c r="Q142" s="194">
        <v>2.0000000000000002E-5</v>
      </c>
      <c r="R142" s="194">
        <f t="shared" si="2"/>
        <v>6.1000000000000008E-4</v>
      </c>
      <c r="S142" s="194">
        <v>0</v>
      </c>
      <c r="T142" s="195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132</v>
      </c>
      <c r="AT142" s="196" t="s">
        <v>128</v>
      </c>
      <c r="AU142" s="196" t="s">
        <v>86</v>
      </c>
      <c r="AY142" s="14" t="s">
        <v>125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84</v>
      </c>
      <c r="BK142" s="197">
        <f t="shared" si="9"/>
        <v>0</v>
      </c>
      <c r="BL142" s="14" t="s">
        <v>132</v>
      </c>
      <c r="BM142" s="196" t="s">
        <v>504</v>
      </c>
    </row>
    <row r="143" spans="1:65" s="2" customFormat="1" ht="24.2" customHeight="1">
      <c r="A143" s="31"/>
      <c r="B143" s="32"/>
      <c r="C143" s="184" t="s">
        <v>186</v>
      </c>
      <c r="D143" s="184" t="s">
        <v>128</v>
      </c>
      <c r="E143" s="185" t="s">
        <v>505</v>
      </c>
      <c r="F143" s="186" t="s">
        <v>506</v>
      </c>
      <c r="G143" s="187" t="s">
        <v>172</v>
      </c>
      <c r="H143" s="188">
        <v>13</v>
      </c>
      <c r="I143" s="189"/>
      <c r="J143" s="190">
        <f t="shared" si="0"/>
        <v>0</v>
      </c>
      <c r="K143" s="191"/>
      <c r="L143" s="36"/>
      <c r="M143" s="192" t="s">
        <v>1</v>
      </c>
      <c r="N143" s="193" t="s">
        <v>41</v>
      </c>
      <c r="O143" s="68"/>
      <c r="P143" s="194">
        <f t="shared" si="1"/>
        <v>0</v>
      </c>
      <c r="Q143" s="194">
        <v>2.3000000000000001E-4</v>
      </c>
      <c r="R143" s="194">
        <f t="shared" si="2"/>
        <v>2.99E-3</v>
      </c>
      <c r="S143" s="194">
        <v>0</v>
      </c>
      <c r="T143" s="195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132</v>
      </c>
      <c r="AT143" s="196" t="s">
        <v>128</v>
      </c>
      <c r="AU143" s="196" t="s">
        <v>86</v>
      </c>
      <c r="AY143" s="14" t="s">
        <v>125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84</v>
      </c>
      <c r="BK143" s="197">
        <f t="shared" si="9"/>
        <v>0</v>
      </c>
      <c r="BL143" s="14" t="s">
        <v>132</v>
      </c>
      <c r="BM143" s="196" t="s">
        <v>507</v>
      </c>
    </row>
    <row r="144" spans="1:65" s="2" customFormat="1" ht="24.2" customHeight="1">
      <c r="A144" s="31"/>
      <c r="B144" s="32"/>
      <c r="C144" s="184" t="s">
        <v>191</v>
      </c>
      <c r="D144" s="184" t="s">
        <v>128</v>
      </c>
      <c r="E144" s="185" t="s">
        <v>508</v>
      </c>
      <c r="F144" s="186" t="s">
        <v>509</v>
      </c>
      <c r="G144" s="187" t="s">
        <v>172</v>
      </c>
      <c r="H144" s="188">
        <v>13</v>
      </c>
      <c r="I144" s="189"/>
      <c r="J144" s="190">
        <f t="shared" si="0"/>
        <v>0</v>
      </c>
      <c r="K144" s="191"/>
      <c r="L144" s="36"/>
      <c r="M144" s="192" t="s">
        <v>1</v>
      </c>
      <c r="N144" s="193" t="s">
        <v>41</v>
      </c>
      <c r="O144" s="68"/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132</v>
      </c>
      <c r="AT144" s="196" t="s">
        <v>128</v>
      </c>
      <c r="AU144" s="196" t="s">
        <v>86</v>
      </c>
      <c r="AY144" s="14" t="s">
        <v>125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84</v>
      </c>
      <c r="BK144" s="197">
        <f t="shared" si="9"/>
        <v>0</v>
      </c>
      <c r="BL144" s="14" t="s">
        <v>132</v>
      </c>
      <c r="BM144" s="196" t="s">
        <v>510</v>
      </c>
    </row>
    <row r="145" spans="1:65" s="12" customFormat="1" ht="22.9" customHeight="1">
      <c r="B145" s="168"/>
      <c r="C145" s="169"/>
      <c r="D145" s="170" t="s">
        <v>75</v>
      </c>
      <c r="E145" s="182" t="s">
        <v>126</v>
      </c>
      <c r="F145" s="182" t="s">
        <v>127</v>
      </c>
      <c r="G145" s="169"/>
      <c r="H145" s="169"/>
      <c r="I145" s="172"/>
      <c r="J145" s="183">
        <f>BK145</f>
        <v>0</v>
      </c>
      <c r="K145" s="169"/>
      <c r="L145" s="174"/>
      <c r="M145" s="175"/>
      <c r="N145" s="176"/>
      <c r="O145" s="176"/>
      <c r="P145" s="177">
        <f>SUM(P146:P150)</f>
        <v>0</v>
      </c>
      <c r="Q145" s="176"/>
      <c r="R145" s="177">
        <f>SUM(R146:R150)</f>
        <v>0</v>
      </c>
      <c r="S145" s="176"/>
      <c r="T145" s="178">
        <f>SUM(T146:T150)</f>
        <v>30.656499999999998</v>
      </c>
      <c r="AR145" s="179" t="s">
        <v>84</v>
      </c>
      <c r="AT145" s="180" t="s">
        <v>75</v>
      </c>
      <c r="AU145" s="180" t="s">
        <v>84</v>
      </c>
      <c r="AY145" s="179" t="s">
        <v>125</v>
      </c>
      <c r="BK145" s="181">
        <f>SUM(BK146:BK150)</f>
        <v>0</v>
      </c>
    </row>
    <row r="146" spans="1:65" s="2" customFormat="1" ht="33" customHeight="1">
      <c r="A146" s="31"/>
      <c r="B146" s="32"/>
      <c r="C146" s="184" t="s">
        <v>195</v>
      </c>
      <c r="D146" s="184" t="s">
        <v>128</v>
      </c>
      <c r="E146" s="185" t="s">
        <v>511</v>
      </c>
      <c r="F146" s="186" t="s">
        <v>512</v>
      </c>
      <c r="G146" s="187" t="s">
        <v>131</v>
      </c>
      <c r="H146" s="188">
        <v>333.5</v>
      </c>
      <c r="I146" s="189"/>
      <c r="J146" s="190">
        <f>ROUND(I146*H146,2)</f>
        <v>0</v>
      </c>
      <c r="K146" s="191"/>
      <c r="L146" s="36"/>
      <c r="M146" s="192" t="s">
        <v>1</v>
      </c>
      <c r="N146" s="193" t="s">
        <v>41</v>
      </c>
      <c r="O146" s="68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132</v>
      </c>
      <c r="AT146" s="196" t="s">
        <v>128</v>
      </c>
      <c r="AU146" s="196" t="s">
        <v>86</v>
      </c>
      <c r="AY146" s="14" t="s">
        <v>125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84</v>
      </c>
      <c r="BK146" s="197">
        <f>ROUND(I146*H146,2)</f>
        <v>0</v>
      </c>
      <c r="BL146" s="14" t="s">
        <v>132</v>
      </c>
      <c r="BM146" s="196" t="s">
        <v>513</v>
      </c>
    </row>
    <row r="147" spans="1:65" s="2" customFormat="1" ht="37.9" customHeight="1">
      <c r="A147" s="31"/>
      <c r="B147" s="32"/>
      <c r="C147" s="184" t="s">
        <v>199</v>
      </c>
      <c r="D147" s="184" t="s">
        <v>128</v>
      </c>
      <c r="E147" s="185" t="s">
        <v>514</v>
      </c>
      <c r="F147" s="186" t="s">
        <v>515</v>
      </c>
      <c r="G147" s="187" t="s">
        <v>131</v>
      </c>
      <c r="H147" s="188">
        <v>13340</v>
      </c>
      <c r="I147" s="189"/>
      <c r="J147" s="190">
        <f>ROUND(I147*H147,2)</f>
        <v>0</v>
      </c>
      <c r="K147" s="191"/>
      <c r="L147" s="36"/>
      <c r="M147" s="192" t="s">
        <v>1</v>
      </c>
      <c r="N147" s="193" t="s">
        <v>41</v>
      </c>
      <c r="O147" s="68"/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132</v>
      </c>
      <c r="AT147" s="196" t="s">
        <v>128</v>
      </c>
      <c r="AU147" s="196" t="s">
        <v>86</v>
      </c>
      <c r="AY147" s="14" t="s">
        <v>125</v>
      </c>
      <c r="BE147" s="197">
        <f>IF(N147="základní",J147,0)</f>
        <v>0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4" t="s">
        <v>84</v>
      </c>
      <c r="BK147" s="197">
        <f>ROUND(I147*H147,2)</f>
        <v>0</v>
      </c>
      <c r="BL147" s="14" t="s">
        <v>132</v>
      </c>
      <c r="BM147" s="196" t="s">
        <v>516</v>
      </c>
    </row>
    <row r="148" spans="1:65" s="2" customFormat="1" ht="33" customHeight="1">
      <c r="A148" s="31"/>
      <c r="B148" s="32"/>
      <c r="C148" s="184" t="s">
        <v>203</v>
      </c>
      <c r="D148" s="184" t="s">
        <v>128</v>
      </c>
      <c r="E148" s="185" t="s">
        <v>517</v>
      </c>
      <c r="F148" s="186" t="s">
        <v>518</v>
      </c>
      <c r="G148" s="187" t="s">
        <v>131</v>
      </c>
      <c r="H148" s="188">
        <v>333.5</v>
      </c>
      <c r="I148" s="189"/>
      <c r="J148" s="190">
        <f>ROUND(I148*H148,2)</f>
        <v>0</v>
      </c>
      <c r="K148" s="191"/>
      <c r="L148" s="36"/>
      <c r="M148" s="192" t="s">
        <v>1</v>
      </c>
      <c r="N148" s="193" t="s">
        <v>41</v>
      </c>
      <c r="O148" s="68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132</v>
      </c>
      <c r="AT148" s="196" t="s">
        <v>128</v>
      </c>
      <c r="AU148" s="196" t="s">
        <v>86</v>
      </c>
      <c r="AY148" s="14" t="s">
        <v>125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84</v>
      </c>
      <c r="BK148" s="197">
        <f>ROUND(I148*H148,2)</f>
        <v>0</v>
      </c>
      <c r="BL148" s="14" t="s">
        <v>132</v>
      </c>
      <c r="BM148" s="196" t="s">
        <v>519</v>
      </c>
    </row>
    <row r="149" spans="1:65" s="2" customFormat="1" ht="24.2" customHeight="1">
      <c r="A149" s="31"/>
      <c r="B149" s="32"/>
      <c r="C149" s="184" t="s">
        <v>207</v>
      </c>
      <c r="D149" s="184" t="s">
        <v>128</v>
      </c>
      <c r="E149" s="185" t="s">
        <v>520</v>
      </c>
      <c r="F149" s="186" t="s">
        <v>521</v>
      </c>
      <c r="G149" s="187" t="s">
        <v>131</v>
      </c>
      <c r="H149" s="188">
        <v>60</v>
      </c>
      <c r="I149" s="189"/>
      <c r="J149" s="190">
        <f>ROUND(I149*H149,2)</f>
        <v>0</v>
      </c>
      <c r="K149" s="191"/>
      <c r="L149" s="36"/>
      <c r="M149" s="192" t="s">
        <v>1</v>
      </c>
      <c r="N149" s="193" t="s">
        <v>41</v>
      </c>
      <c r="O149" s="68"/>
      <c r="P149" s="194">
        <f>O149*H149</f>
        <v>0</v>
      </c>
      <c r="Q149" s="194">
        <v>0</v>
      </c>
      <c r="R149" s="194">
        <f>Q149*H149</f>
        <v>0</v>
      </c>
      <c r="S149" s="194">
        <v>0.183</v>
      </c>
      <c r="T149" s="195">
        <f>S149*H149</f>
        <v>10.98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132</v>
      </c>
      <c r="AT149" s="196" t="s">
        <v>128</v>
      </c>
      <c r="AU149" s="196" t="s">
        <v>86</v>
      </c>
      <c r="AY149" s="14" t="s">
        <v>125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4" t="s">
        <v>84</v>
      </c>
      <c r="BK149" s="197">
        <f>ROUND(I149*H149,2)</f>
        <v>0</v>
      </c>
      <c r="BL149" s="14" t="s">
        <v>132</v>
      </c>
      <c r="BM149" s="196" t="s">
        <v>522</v>
      </c>
    </row>
    <row r="150" spans="1:65" s="2" customFormat="1" ht="37.9" customHeight="1">
      <c r="A150" s="31"/>
      <c r="B150" s="32"/>
      <c r="C150" s="184" t="s">
        <v>7</v>
      </c>
      <c r="D150" s="184" t="s">
        <v>128</v>
      </c>
      <c r="E150" s="185" t="s">
        <v>523</v>
      </c>
      <c r="F150" s="186" t="s">
        <v>524</v>
      </c>
      <c r="G150" s="187" t="s">
        <v>131</v>
      </c>
      <c r="H150" s="188">
        <v>333.5</v>
      </c>
      <c r="I150" s="189"/>
      <c r="J150" s="190">
        <f>ROUND(I150*H150,2)</f>
        <v>0</v>
      </c>
      <c r="K150" s="191"/>
      <c r="L150" s="36"/>
      <c r="M150" s="192" t="s">
        <v>1</v>
      </c>
      <c r="N150" s="193" t="s">
        <v>41</v>
      </c>
      <c r="O150" s="68"/>
      <c r="P150" s="194">
        <f>O150*H150</f>
        <v>0</v>
      </c>
      <c r="Q150" s="194">
        <v>0</v>
      </c>
      <c r="R150" s="194">
        <f>Q150*H150</f>
        <v>0</v>
      </c>
      <c r="S150" s="194">
        <v>5.8999999999999997E-2</v>
      </c>
      <c r="T150" s="195">
        <f>S150*H150</f>
        <v>19.676499999999997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132</v>
      </c>
      <c r="AT150" s="196" t="s">
        <v>128</v>
      </c>
      <c r="AU150" s="196" t="s">
        <v>86</v>
      </c>
      <c r="AY150" s="14" t="s">
        <v>125</v>
      </c>
      <c r="BE150" s="197">
        <f>IF(N150="základní",J150,0)</f>
        <v>0</v>
      </c>
      <c r="BF150" s="197">
        <f>IF(N150="snížená",J150,0)</f>
        <v>0</v>
      </c>
      <c r="BG150" s="197">
        <f>IF(N150="zákl. přenesená",J150,0)</f>
        <v>0</v>
      </c>
      <c r="BH150" s="197">
        <f>IF(N150="sníž. přenesená",J150,0)</f>
        <v>0</v>
      </c>
      <c r="BI150" s="197">
        <f>IF(N150="nulová",J150,0)</f>
        <v>0</v>
      </c>
      <c r="BJ150" s="14" t="s">
        <v>84</v>
      </c>
      <c r="BK150" s="197">
        <f>ROUND(I150*H150,2)</f>
        <v>0</v>
      </c>
      <c r="BL150" s="14" t="s">
        <v>132</v>
      </c>
      <c r="BM150" s="196" t="s">
        <v>525</v>
      </c>
    </row>
    <row r="151" spans="1:65" s="12" customFormat="1" ht="22.9" customHeight="1">
      <c r="B151" s="168"/>
      <c r="C151" s="169"/>
      <c r="D151" s="170" t="s">
        <v>75</v>
      </c>
      <c r="E151" s="182" t="s">
        <v>526</v>
      </c>
      <c r="F151" s="182" t="s">
        <v>527</v>
      </c>
      <c r="G151" s="169"/>
      <c r="H151" s="169"/>
      <c r="I151" s="172"/>
      <c r="J151" s="183">
        <f>BK151</f>
        <v>0</v>
      </c>
      <c r="K151" s="169"/>
      <c r="L151" s="174"/>
      <c r="M151" s="175"/>
      <c r="N151" s="176"/>
      <c r="O151" s="176"/>
      <c r="P151" s="177">
        <f>P152</f>
        <v>0</v>
      </c>
      <c r="Q151" s="176"/>
      <c r="R151" s="177">
        <f>R152</f>
        <v>0</v>
      </c>
      <c r="S151" s="176"/>
      <c r="T151" s="178">
        <f>T152</f>
        <v>0</v>
      </c>
      <c r="AR151" s="179" t="s">
        <v>84</v>
      </c>
      <c r="AT151" s="180" t="s">
        <v>75</v>
      </c>
      <c r="AU151" s="180" t="s">
        <v>84</v>
      </c>
      <c r="AY151" s="179" t="s">
        <v>125</v>
      </c>
      <c r="BK151" s="181">
        <f>BK152</f>
        <v>0</v>
      </c>
    </row>
    <row r="152" spans="1:65" s="2" customFormat="1" ht="24.2" customHeight="1">
      <c r="A152" s="31"/>
      <c r="B152" s="32"/>
      <c r="C152" s="184" t="s">
        <v>214</v>
      </c>
      <c r="D152" s="184" t="s">
        <v>128</v>
      </c>
      <c r="E152" s="185" t="s">
        <v>528</v>
      </c>
      <c r="F152" s="186" t="s">
        <v>529</v>
      </c>
      <c r="G152" s="187" t="s">
        <v>189</v>
      </c>
      <c r="H152" s="188">
        <v>95.313999999999993</v>
      </c>
      <c r="I152" s="189"/>
      <c r="J152" s="190">
        <f>ROUND(I152*H152,2)</f>
        <v>0</v>
      </c>
      <c r="K152" s="191"/>
      <c r="L152" s="36"/>
      <c r="M152" s="192" t="s">
        <v>1</v>
      </c>
      <c r="N152" s="193" t="s">
        <v>41</v>
      </c>
      <c r="O152" s="68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132</v>
      </c>
      <c r="AT152" s="196" t="s">
        <v>128</v>
      </c>
      <c r="AU152" s="196" t="s">
        <v>86</v>
      </c>
      <c r="AY152" s="14" t="s">
        <v>125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4" t="s">
        <v>84</v>
      </c>
      <c r="BK152" s="197">
        <f>ROUND(I152*H152,2)</f>
        <v>0</v>
      </c>
      <c r="BL152" s="14" t="s">
        <v>132</v>
      </c>
      <c r="BM152" s="196" t="s">
        <v>530</v>
      </c>
    </row>
    <row r="153" spans="1:65" s="12" customFormat="1" ht="25.9" customHeight="1">
      <c r="B153" s="168"/>
      <c r="C153" s="169"/>
      <c r="D153" s="170" t="s">
        <v>75</v>
      </c>
      <c r="E153" s="171" t="s">
        <v>292</v>
      </c>
      <c r="F153" s="171" t="s">
        <v>293</v>
      </c>
      <c r="G153" s="169"/>
      <c r="H153" s="169"/>
      <c r="I153" s="172"/>
      <c r="J153" s="173">
        <f>BK153</f>
        <v>0</v>
      </c>
      <c r="K153" s="169"/>
      <c r="L153" s="174"/>
      <c r="M153" s="175"/>
      <c r="N153" s="176"/>
      <c r="O153" s="176"/>
      <c r="P153" s="177">
        <f>P154</f>
        <v>0</v>
      </c>
      <c r="Q153" s="176"/>
      <c r="R153" s="177">
        <f>R154</f>
        <v>0.14776</v>
      </c>
      <c r="S153" s="176"/>
      <c r="T153" s="178">
        <f>T154</f>
        <v>0</v>
      </c>
      <c r="AR153" s="179" t="s">
        <v>86</v>
      </c>
      <c r="AT153" s="180" t="s">
        <v>75</v>
      </c>
      <c r="AU153" s="180" t="s">
        <v>76</v>
      </c>
      <c r="AY153" s="179" t="s">
        <v>125</v>
      </c>
      <c r="BK153" s="181">
        <f>BK154</f>
        <v>0</v>
      </c>
    </row>
    <row r="154" spans="1:65" s="12" customFormat="1" ht="22.9" customHeight="1">
      <c r="B154" s="168"/>
      <c r="C154" s="169"/>
      <c r="D154" s="170" t="s">
        <v>75</v>
      </c>
      <c r="E154" s="182" t="s">
        <v>386</v>
      </c>
      <c r="F154" s="182" t="s">
        <v>387</v>
      </c>
      <c r="G154" s="169"/>
      <c r="H154" s="169"/>
      <c r="I154" s="172"/>
      <c r="J154" s="183">
        <f>BK154</f>
        <v>0</v>
      </c>
      <c r="K154" s="169"/>
      <c r="L154" s="174"/>
      <c r="M154" s="175"/>
      <c r="N154" s="176"/>
      <c r="O154" s="176"/>
      <c r="P154" s="177">
        <f>SUM(P155:P156)</f>
        <v>0</v>
      </c>
      <c r="Q154" s="176"/>
      <c r="R154" s="177">
        <f>SUM(R155:R156)</f>
        <v>0.14776</v>
      </c>
      <c r="S154" s="176"/>
      <c r="T154" s="178">
        <f>SUM(T155:T156)</f>
        <v>0</v>
      </c>
      <c r="AR154" s="179" t="s">
        <v>86</v>
      </c>
      <c r="AT154" s="180" t="s">
        <v>75</v>
      </c>
      <c r="AU154" s="180" t="s">
        <v>84</v>
      </c>
      <c r="AY154" s="179" t="s">
        <v>125</v>
      </c>
      <c r="BK154" s="181">
        <f>SUM(BK155:BK156)</f>
        <v>0</v>
      </c>
    </row>
    <row r="155" spans="1:65" s="2" customFormat="1" ht="37.9" customHeight="1">
      <c r="A155" s="31"/>
      <c r="B155" s="32"/>
      <c r="C155" s="184" t="s">
        <v>218</v>
      </c>
      <c r="D155" s="184" t="s">
        <v>128</v>
      </c>
      <c r="E155" s="185" t="s">
        <v>531</v>
      </c>
      <c r="F155" s="186" t="s">
        <v>532</v>
      </c>
      <c r="G155" s="187" t="s">
        <v>172</v>
      </c>
      <c r="H155" s="188">
        <v>8</v>
      </c>
      <c r="I155" s="189"/>
      <c r="J155" s="190">
        <f>ROUND(I155*H155,2)</f>
        <v>0</v>
      </c>
      <c r="K155" s="191"/>
      <c r="L155" s="36"/>
      <c r="M155" s="192" t="s">
        <v>1</v>
      </c>
      <c r="N155" s="193" t="s">
        <v>41</v>
      </c>
      <c r="O155" s="68"/>
      <c r="P155" s="194">
        <f>O155*H155</f>
        <v>0</v>
      </c>
      <c r="Q155" s="194">
        <v>1.847E-2</v>
      </c>
      <c r="R155" s="194">
        <f>Q155*H155</f>
        <v>0.14776</v>
      </c>
      <c r="S155" s="194">
        <v>0</v>
      </c>
      <c r="T155" s="195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191</v>
      </c>
      <c r="AT155" s="196" t="s">
        <v>128</v>
      </c>
      <c r="AU155" s="196" t="s">
        <v>86</v>
      </c>
      <c r="AY155" s="14" t="s">
        <v>125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4" t="s">
        <v>84</v>
      </c>
      <c r="BK155" s="197">
        <f>ROUND(I155*H155,2)</f>
        <v>0</v>
      </c>
      <c r="BL155" s="14" t="s">
        <v>191</v>
      </c>
      <c r="BM155" s="196" t="s">
        <v>533</v>
      </c>
    </row>
    <row r="156" spans="1:65" s="2" customFormat="1" ht="24.2" customHeight="1">
      <c r="A156" s="31"/>
      <c r="B156" s="32"/>
      <c r="C156" s="184" t="s">
        <v>222</v>
      </c>
      <c r="D156" s="184" t="s">
        <v>128</v>
      </c>
      <c r="E156" s="185" t="s">
        <v>534</v>
      </c>
      <c r="F156" s="186" t="s">
        <v>535</v>
      </c>
      <c r="G156" s="187" t="s">
        <v>536</v>
      </c>
      <c r="H156" s="214"/>
      <c r="I156" s="189"/>
      <c r="J156" s="190">
        <f>ROUND(I156*H156,2)</f>
        <v>0</v>
      </c>
      <c r="K156" s="191"/>
      <c r="L156" s="36"/>
      <c r="M156" s="198" t="s">
        <v>1</v>
      </c>
      <c r="N156" s="199" t="s">
        <v>41</v>
      </c>
      <c r="O156" s="200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191</v>
      </c>
      <c r="AT156" s="196" t="s">
        <v>128</v>
      </c>
      <c r="AU156" s="196" t="s">
        <v>86</v>
      </c>
      <c r="AY156" s="14" t="s">
        <v>125</v>
      </c>
      <c r="BE156" s="197">
        <f>IF(N156="základní",J156,0)</f>
        <v>0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4" t="s">
        <v>84</v>
      </c>
      <c r="BK156" s="197">
        <f>ROUND(I156*H156,2)</f>
        <v>0</v>
      </c>
      <c r="BL156" s="14" t="s">
        <v>191</v>
      </c>
      <c r="BM156" s="196" t="s">
        <v>537</v>
      </c>
    </row>
    <row r="157" spans="1:65" s="2" customFormat="1" ht="6.95" customHeight="1">
      <c r="A157" s="31"/>
      <c r="B157" s="51"/>
      <c r="C157" s="52"/>
      <c r="D157" s="52"/>
      <c r="E157" s="52"/>
      <c r="F157" s="52"/>
      <c r="G157" s="52"/>
      <c r="H157" s="52"/>
      <c r="I157" s="52"/>
      <c r="J157" s="52"/>
      <c r="K157" s="52"/>
      <c r="L157" s="36"/>
      <c r="M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</row>
  </sheetData>
  <sheetProtection algorithmName="SHA-512" hashValue="d2hzCLe85/e0zEL3jpUArOh7cp4h8qatCFqVp2A2V5ooKKqiby3QCeY99Y0cSo5noSOg4Yl/Jp6XI26p4JXprQ==" saltValue="xSDhDjr+ykX6uyKBtWpQt+8+uXMELa9EaP/e9HcZPD8Nns2LQdDCXSGHlXaOQz90mZs0PGYFRILFrmhwPj/yHA==" spinCount="100000" sheet="1" objects="1" scenarios="1" formatColumns="0" formatRows="0" autoFilter="0"/>
  <autoFilter ref="C123:K156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SO1 - Demolice objektu </vt:lpstr>
      <vt:lpstr>SO2 - Oprava povrchů okol...</vt:lpstr>
      <vt:lpstr>'Rekapitulace stavby'!Názvy_tisku</vt:lpstr>
      <vt:lpstr>'SO1 - Demolice objektu '!Názvy_tisku</vt:lpstr>
      <vt:lpstr>'SO2 - Oprava povrchů okol...'!Názvy_tisku</vt:lpstr>
      <vt:lpstr>'Rekapitulace stavby'!Oblast_tisku</vt:lpstr>
      <vt:lpstr>'SO1 - Demolice objektu '!Oblast_tisku</vt:lpstr>
      <vt:lpstr>'SO2 - Oprava povrchů okol...'!Oblast_tisku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</dc:creator>
  <cp:lastModifiedBy>Řeháková Jitka</cp:lastModifiedBy>
  <dcterms:created xsi:type="dcterms:W3CDTF">2025-08-20T05:33:00Z</dcterms:created>
  <dcterms:modified xsi:type="dcterms:W3CDTF">2025-08-20T13:03:42Z</dcterms:modified>
</cp:coreProperties>
</file>