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6\"/>
    </mc:Choice>
  </mc:AlternateContent>
  <xr:revisionPtr revIDLastSave="0" documentId="13_ncr:1_{F2546899-96E2-4B67-A817-243DF7BB657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1" i="3" l="1"/>
  <c r="BF71" i="3"/>
  <c r="BD71" i="3"/>
  <c r="AP71" i="3"/>
  <c r="BI71" i="3" s="1"/>
  <c r="AC71" i="3" s="1"/>
  <c r="AO71" i="3"/>
  <c r="BH71" i="3" s="1"/>
  <c r="AB71" i="3" s="1"/>
  <c r="AK71" i="3"/>
  <c r="AJ71" i="3"/>
  <c r="AH71" i="3"/>
  <c r="AG71" i="3"/>
  <c r="AF71" i="3"/>
  <c r="AE71" i="3"/>
  <c r="AD71" i="3"/>
  <c r="Z71" i="3"/>
  <c r="J71" i="3"/>
  <c r="AL71" i="3" s="1"/>
  <c r="BJ69" i="3"/>
  <c r="BF69" i="3"/>
  <c r="BD69" i="3"/>
  <c r="AP69" i="3"/>
  <c r="AX69" i="3" s="1"/>
  <c r="AO69" i="3"/>
  <c r="AW69" i="3" s="1"/>
  <c r="AK69" i="3"/>
  <c r="AJ69" i="3"/>
  <c r="AH69" i="3"/>
  <c r="AG69" i="3"/>
  <c r="AF69" i="3"/>
  <c r="AE69" i="3"/>
  <c r="AD69" i="3"/>
  <c r="AC69" i="3"/>
  <c r="AB69" i="3"/>
  <c r="Z69" i="3"/>
  <c r="J69" i="3"/>
  <c r="AL69" i="3" s="1"/>
  <c r="I69" i="3"/>
  <c r="H69" i="3"/>
  <c r="BJ68" i="3"/>
  <c r="Z68" i="3" s="1"/>
  <c r="BI68" i="3"/>
  <c r="BF68" i="3"/>
  <c r="BD68" i="3"/>
  <c r="AP68" i="3"/>
  <c r="I68" i="3" s="1"/>
  <c r="AO68" i="3"/>
  <c r="BH68" i="3" s="1"/>
  <c r="AK68" i="3"/>
  <c r="AJ68" i="3"/>
  <c r="AH68" i="3"/>
  <c r="AG68" i="3"/>
  <c r="AF68" i="3"/>
  <c r="AE68" i="3"/>
  <c r="AD68" i="3"/>
  <c r="AC68" i="3"/>
  <c r="AB68" i="3"/>
  <c r="J68" i="3"/>
  <c r="AL68" i="3" s="1"/>
  <c r="BJ67" i="3"/>
  <c r="Z67" i="3" s="1"/>
  <c r="BF67" i="3"/>
  <c r="BD67" i="3"/>
  <c r="AP67" i="3"/>
  <c r="I67" i="3" s="1"/>
  <c r="AO67" i="3"/>
  <c r="H67" i="3" s="1"/>
  <c r="AK67" i="3"/>
  <c r="AJ67" i="3"/>
  <c r="AH67" i="3"/>
  <c r="AG67" i="3"/>
  <c r="AF67" i="3"/>
  <c r="AE67" i="3"/>
  <c r="AD67" i="3"/>
  <c r="AC67" i="3"/>
  <c r="AB67" i="3"/>
  <c r="J67" i="3"/>
  <c r="AL67" i="3" s="1"/>
  <c r="BJ66" i="3"/>
  <c r="BF66" i="3"/>
  <c r="BD66" i="3"/>
  <c r="AP66" i="3"/>
  <c r="I66" i="3" s="1"/>
  <c r="AO66" i="3"/>
  <c r="BH66" i="3" s="1"/>
  <c r="AF66" i="3" s="1"/>
  <c r="AL66" i="3"/>
  <c r="AK66" i="3"/>
  <c r="AJ66" i="3"/>
  <c r="AH66" i="3"/>
  <c r="AE66" i="3"/>
  <c r="AD66" i="3"/>
  <c r="AC66" i="3"/>
  <c r="AB66" i="3"/>
  <c r="Z66" i="3"/>
  <c r="J66" i="3"/>
  <c r="BJ65" i="3"/>
  <c r="BF65" i="3"/>
  <c r="BD65" i="3"/>
  <c r="AP65" i="3"/>
  <c r="AX65" i="3" s="1"/>
  <c r="AO65" i="3"/>
  <c r="BH65" i="3" s="1"/>
  <c r="AF65" i="3" s="1"/>
  <c r="AK65" i="3"/>
  <c r="AJ65" i="3"/>
  <c r="AH65" i="3"/>
  <c r="AE65" i="3"/>
  <c r="AD65" i="3"/>
  <c r="AC65" i="3"/>
  <c r="AB65" i="3"/>
  <c r="Z65" i="3"/>
  <c r="J65" i="3"/>
  <c r="AL65" i="3" s="1"/>
  <c r="BJ64" i="3"/>
  <c r="BF64" i="3"/>
  <c r="BD64" i="3"/>
  <c r="AP64" i="3"/>
  <c r="BI64" i="3" s="1"/>
  <c r="AG64" i="3" s="1"/>
  <c r="AO64" i="3"/>
  <c r="BH64" i="3" s="1"/>
  <c r="AF64" i="3" s="1"/>
  <c r="AK64" i="3"/>
  <c r="AJ64" i="3"/>
  <c r="AH64" i="3"/>
  <c r="AE64" i="3"/>
  <c r="AD64" i="3"/>
  <c r="AC64" i="3"/>
  <c r="AB64" i="3"/>
  <c r="Z64" i="3"/>
  <c r="J64" i="3"/>
  <c r="AL64" i="3" s="1"/>
  <c r="BJ63" i="3"/>
  <c r="Z63" i="3" s="1"/>
  <c r="BF63" i="3"/>
  <c r="BD63" i="3"/>
  <c r="AP63" i="3"/>
  <c r="I63" i="3" s="1"/>
  <c r="AO63" i="3"/>
  <c r="BH63" i="3" s="1"/>
  <c r="AK63" i="3"/>
  <c r="AJ63" i="3"/>
  <c r="AH63" i="3"/>
  <c r="AG63" i="3"/>
  <c r="AF63" i="3"/>
  <c r="AE63" i="3"/>
  <c r="AD63" i="3"/>
  <c r="AC63" i="3"/>
  <c r="AB63" i="3"/>
  <c r="J63" i="3"/>
  <c r="AL63" i="3" s="1"/>
  <c r="BJ62" i="3"/>
  <c r="BF62" i="3"/>
  <c r="BD62" i="3"/>
  <c r="AP62" i="3"/>
  <c r="I62" i="3" s="1"/>
  <c r="AO62" i="3"/>
  <c r="H62" i="3" s="1"/>
  <c r="AK62" i="3"/>
  <c r="AJ62" i="3"/>
  <c r="AH62" i="3"/>
  <c r="AG62" i="3"/>
  <c r="AF62" i="3"/>
  <c r="AE62" i="3"/>
  <c r="AD62" i="3"/>
  <c r="Z62" i="3"/>
  <c r="J62" i="3"/>
  <c r="BJ60" i="3"/>
  <c r="BF60" i="3"/>
  <c r="BD60" i="3"/>
  <c r="AP60" i="3"/>
  <c r="BI60" i="3" s="1"/>
  <c r="AC60" i="3" s="1"/>
  <c r="AO60" i="3"/>
  <c r="H60" i="3" s="1"/>
  <c r="AK60" i="3"/>
  <c r="AJ60" i="3"/>
  <c r="AH60" i="3"/>
  <c r="AG60" i="3"/>
  <c r="AF60" i="3"/>
  <c r="AE60" i="3"/>
  <c r="AD60" i="3"/>
  <c r="Z60" i="3"/>
  <c r="J60" i="3"/>
  <c r="AL60" i="3" s="1"/>
  <c r="BJ59" i="3"/>
  <c r="BF59" i="3"/>
  <c r="BD59" i="3"/>
  <c r="AP59" i="3"/>
  <c r="BI59" i="3" s="1"/>
  <c r="AC59" i="3" s="1"/>
  <c r="AO59" i="3"/>
  <c r="BH59" i="3" s="1"/>
  <c r="AB59" i="3" s="1"/>
  <c r="AK59" i="3"/>
  <c r="AJ59" i="3"/>
  <c r="AH59" i="3"/>
  <c r="AG59" i="3"/>
  <c r="AF59" i="3"/>
  <c r="AE59" i="3"/>
  <c r="AD59" i="3"/>
  <c r="Z59" i="3"/>
  <c r="J59" i="3"/>
  <c r="AL59" i="3" s="1"/>
  <c r="BJ58" i="3"/>
  <c r="BF58" i="3"/>
  <c r="BD58" i="3"/>
  <c r="AP58" i="3"/>
  <c r="AX58" i="3" s="1"/>
  <c r="AO58" i="3"/>
  <c r="AW58" i="3" s="1"/>
  <c r="AK58" i="3"/>
  <c r="AJ58" i="3"/>
  <c r="AH58" i="3"/>
  <c r="AG58" i="3"/>
  <c r="AF58" i="3"/>
  <c r="AE58" i="3"/>
  <c r="AD58" i="3"/>
  <c r="Z58" i="3"/>
  <c r="J58" i="3"/>
  <c r="AL58" i="3" s="1"/>
  <c r="BJ57" i="3"/>
  <c r="BF57" i="3"/>
  <c r="BD57" i="3"/>
  <c r="AP57" i="3"/>
  <c r="I57" i="3" s="1"/>
  <c r="AO57" i="3"/>
  <c r="BH57" i="3" s="1"/>
  <c r="AF57" i="3" s="1"/>
  <c r="AK57" i="3"/>
  <c r="AJ57" i="3"/>
  <c r="AH57" i="3"/>
  <c r="AE57" i="3"/>
  <c r="AD57" i="3"/>
  <c r="AC57" i="3"/>
  <c r="AB57" i="3"/>
  <c r="Z57" i="3"/>
  <c r="J57" i="3"/>
  <c r="AL57" i="3" s="1"/>
  <c r="BJ55" i="3"/>
  <c r="BF55" i="3"/>
  <c r="BD55" i="3"/>
  <c r="AP55" i="3"/>
  <c r="I55" i="3" s="1"/>
  <c r="I54" i="3" s="1"/>
  <c r="AO55" i="3"/>
  <c r="H55" i="3" s="1"/>
  <c r="H54" i="3" s="1"/>
  <c r="AK55" i="3"/>
  <c r="AT54" i="3" s="1"/>
  <c r="AJ55" i="3"/>
  <c r="AS54" i="3" s="1"/>
  <c r="AH55" i="3"/>
  <c r="AG55" i="3"/>
  <c r="AF55" i="3"/>
  <c r="AE55" i="3"/>
  <c r="AD55" i="3"/>
  <c r="Z55" i="3"/>
  <c r="J55" i="3"/>
  <c r="J54" i="3" s="1"/>
  <c r="BJ53" i="3"/>
  <c r="BF53" i="3"/>
  <c r="BD53" i="3"/>
  <c r="AP53" i="3"/>
  <c r="BI53" i="3" s="1"/>
  <c r="AC53" i="3" s="1"/>
  <c r="AO53" i="3"/>
  <c r="H53" i="3" s="1"/>
  <c r="AK53" i="3"/>
  <c r="AJ53" i="3"/>
  <c r="AH53" i="3"/>
  <c r="AG53" i="3"/>
  <c r="AF53" i="3"/>
  <c r="AE53" i="3"/>
  <c r="AD53" i="3"/>
  <c r="Z53" i="3"/>
  <c r="J53" i="3"/>
  <c r="AL53" i="3" s="1"/>
  <c r="BJ52" i="3"/>
  <c r="BF52" i="3"/>
  <c r="BD52" i="3"/>
  <c r="AP52" i="3"/>
  <c r="I52" i="3" s="1"/>
  <c r="AO52" i="3"/>
  <c r="H52" i="3" s="1"/>
  <c r="AK52" i="3"/>
  <c r="AJ52" i="3"/>
  <c r="AH52" i="3"/>
  <c r="AG52" i="3"/>
  <c r="AF52" i="3"/>
  <c r="AE52" i="3"/>
  <c r="AD52" i="3"/>
  <c r="Z52" i="3"/>
  <c r="J52" i="3"/>
  <c r="AL52" i="3" s="1"/>
  <c r="BJ51" i="3"/>
  <c r="BF51" i="3"/>
  <c r="BD51" i="3"/>
  <c r="AP51" i="3"/>
  <c r="BI51" i="3" s="1"/>
  <c r="AC51" i="3" s="1"/>
  <c r="AO51" i="3"/>
  <c r="BH51" i="3" s="1"/>
  <c r="AB51" i="3" s="1"/>
  <c r="AK51" i="3"/>
  <c r="AJ51" i="3"/>
  <c r="AH51" i="3"/>
  <c r="AG51" i="3"/>
  <c r="AF51" i="3"/>
  <c r="AE51" i="3"/>
  <c r="AD51" i="3"/>
  <c r="Z51" i="3"/>
  <c r="J51" i="3"/>
  <c r="AL51" i="3" s="1"/>
  <c r="BJ50" i="3"/>
  <c r="BF50" i="3"/>
  <c r="BD50" i="3"/>
  <c r="AP50" i="3"/>
  <c r="AX50" i="3" s="1"/>
  <c r="AO50" i="3"/>
  <c r="AW50" i="3" s="1"/>
  <c r="AK50" i="3"/>
  <c r="AJ50" i="3"/>
  <c r="AH50" i="3"/>
  <c r="AG50" i="3"/>
  <c r="AF50" i="3"/>
  <c r="AE50" i="3"/>
  <c r="AD50" i="3"/>
  <c r="Z50" i="3"/>
  <c r="J50" i="3"/>
  <c r="AL50" i="3" s="1"/>
  <c r="BJ49" i="3"/>
  <c r="BF49" i="3"/>
  <c r="BD49" i="3"/>
  <c r="AP49" i="3"/>
  <c r="AX49" i="3" s="1"/>
  <c r="AO49" i="3"/>
  <c r="BH49" i="3" s="1"/>
  <c r="AB49" i="3" s="1"/>
  <c r="AK49" i="3"/>
  <c r="AJ49" i="3"/>
  <c r="AH49" i="3"/>
  <c r="AG49" i="3"/>
  <c r="AF49" i="3"/>
  <c r="AE49" i="3"/>
  <c r="AD49" i="3"/>
  <c r="Z49" i="3"/>
  <c r="J49" i="3"/>
  <c r="AL49" i="3" s="1"/>
  <c r="BJ48" i="3"/>
  <c r="BF48" i="3"/>
  <c r="BD48" i="3"/>
  <c r="AP48" i="3"/>
  <c r="I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BJ47" i="3"/>
  <c r="BF47" i="3"/>
  <c r="BD47" i="3"/>
  <c r="AP47" i="3"/>
  <c r="BI47" i="3" s="1"/>
  <c r="AC47" i="3" s="1"/>
  <c r="AO47" i="3"/>
  <c r="BH47" i="3" s="1"/>
  <c r="AB47" i="3" s="1"/>
  <c r="AK47" i="3"/>
  <c r="AJ47" i="3"/>
  <c r="AH47" i="3"/>
  <c r="AG47" i="3"/>
  <c r="AF47" i="3"/>
  <c r="AE47" i="3"/>
  <c r="AD47" i="3"/>
  <c r="Z47" i="3"/>
  <c r="J47" i="3"/>
  <c r="AL47" i="3" s="1"/>
  <c r="BJ46" i="3"/>
  <c r="BF46" i="3"/>
  <c r="BD46" i="3"/>
  <c r="AP46" i="3"/>
  <c r="I46" i="3" s="1"/>
  <c r="AO46" i="3"/>
  <c r="BH46" i="3" s="1"/>
  <c r="AB46" i="3" s="1"/>
  <c r="AK46" i="3"/>
  <c r="AJ46" i="3"/>
  <c r="AH46" i="3"/>
  <c r="AG46" i="3"/>
  <c r="AF46" i="3"/>
  <c r="AE46" i="3"/>
  <c r="AD46" i="3"/>
  <c r="Z46" i="3"/>
  <c r="J46" i="3"/>
  <c r="AL46" i="3" s="1"/>
  <c r="BJ45" i="3"/>
  <c r="BF45" i="3"/>
  <c r="BD45" i="3"/>
  <c r="AP45" i="3"/>
  <c r="BI45" i="3" s="1"/>
  <c r="AC45" i="3" s="1"/>
  <c r="AO45" i="3"/>
  <c r="AW45" i="3" s="1"/>
  <c r="AK45" i="3"/>
  <c r="AJ45" i="3"/>
  <c r="AH45" i="3"/>
  <c r="AG45" i="3"/>
  <c r="AF45" i="3"/>
  <c r="AE45" i="3"/>
  <c r="AD45" i="3"/>
  <c r="Z45" i="3"/>
  <c r="J45" i="3"/>
  <c r="AL45" i="3" s="1"/>
  <c r="BJ44" i="3"/>
  <c r="BF44" i="3"/>
  <c r="BD44" i="3"/>
  <c r="AP44" i="3"/>
  <c r="I44" i="3" s="1"/>
  <c r="AO44" i="3"/>
  <c r="H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AX43" i="3" s="1"/>
  <c r="AO43" i="3"/>
  <c r="H43" i="3" s="1"/>
  <c r="AK43" i="3"/>
  <c r="AJ43" i="3"/>
  <c r="AH43" i="3"/>
  <c r="AG43" i="3"/>
  <c r="AF43" i="3"/>
  <c r="AE43" i="3"/>
  <c r="AD43" i="3"/>
  <c r="Z43" i="3"/>
  <c r="J43" i="3"/>
  <c r="AL43" i="3" s="1"/>
  <c r="BJ42" i="3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1" i="3"/>
  <c r="BF41" i="3"/>
  <c r="BD41" i="3"/>
  <c r="AP41" i="3"/>
  <c r="AX41" i="3" s="1"/>
  <c r="AO41" i="3"/>
  <c r="AW41" i="3" s="1"/>
  <c r="AK41" i="3"/>
  <c r="AJ41" i="3"/>
  <c r="AH41" i="3"/>
  <c r="AG41" i="3"/>
  <c r="AF41" i="3"/>
  <c r="AE41" i="3"/>
  <c r="AD41" i="3"/>
  <c r="Z41" i="3"/>
  <c r="J41" i="3"/>
  <c r="AL41" i="3" s="1"/>
  <c r="BJ40" i="3"/>
  <c r="BF40" i="3"/>
  <c r="BD40" i="3"/>
  <c r="AP40" i="3"/>
  <c r="AX40" i="3" s="1"/>
  <c r="AO40" i="3"/>
  <c r="H40" i="3" s="1"/>
  <c r="AK40" i="3"/>
  <c r="AJ40" i="3"/>
  <c r="AH40" i="3"/>
  <c r="AG40" i="3"/>
  <c r="AF40" i="3"/>
  <c r="AE40" i="3"/>
  <c r="AD40" i="3"/>
  <c r="Z40" i="3"/>
  <c r="J40" i="3"/>
  <c r="AL40" i="3" s="1"/>
  <c r="BJ39" i="3"/>
  <c r="BF39" i="3"/>
  <c r="BD39" i="3"/>
  <c r="AP39" i="3"/>
  <c r="I39" i="3" s="1"/>
  <c r="AO39" i="3"/>
  <c r="H39" i="3" s="1"/>
  <c r="AK39" i="3"/>
  <c r="AJ39" i="3"/>
  <c r="AH39" i="3"/>
  <c r="AE39" i="3"/>
  <c r="AD39" i="3"/>
  <c r="AC39" i="3"/>
  <c r="AB39" i="3"/>
  <c r="Z39" i="3"/>
  <c r="J39" i="3"/>
  <c r="AL39" i="3" s="1"/>
  <c r="BJ38" i="3"/>
  <c r="BF38" i="3"/>
  <c r="BD38" i="3"/>
  <c r="AP38" i="3"/>
  <c r="BI38" i="3" s="1"/>
  <c r="AG38" i="3" s="1"/>
  <c r="AO38" i="3"/>
  <c r="H38" i="3" s="1"/>
  <c r="AK38" i="3"/>
  <c r="AJ38" i="3"/>
  <c r="AH38" i="3"/>
  <c r="AE38" i="3"/>
  <c r="AD38" i="3"/>
  <c r="AC38" i="3"/>
  <c r="AB38" i="3"/>
  <c r="Z38" i="3"/>
  <c r="J38" i="3"/>
  <c r="AL38" i="3" s="1"/>
  <c r="BJ37" i="3"/>
  <c r="BF37" i="3"/>
  <c r="BD37" i="3"/>
  <c r="AP37" i="3"/>
  <c r="BI37" i="3" s="1"/>
  <c r="AG37" i="3" s="1"/>
  <c r="AO37" i="3"/>
  <c r="AW37" i="3" s="1"/>
  <c r="AK37" i="3"/>
  <c r="AJ37" i="3"/>
  <c r="AH37" i="3"/>
  <c r="AE37" i="3"/>
  <c r="AD37" i="3"/>
  <c r="AC37" i="3"/>
  <c r="AB37" i="3"/>
  <c r="Z37" i="3"/>
  <c r="J37" i="3"/>
  <c r="AL37" i="3" s="1"/>
  <c r="BJ35" i="3"/>
  <c r="BF35" i="3"/>
  <c r="BD35" i="3"/>
  <c r="AP35" i="3"/>
  <c r="BI35" i="3" s="1"/>
  <c r="AC35" i="3" s="1"/>
  <c r="AO35" i="3"/>
  <c r="BH35" i="3" s="1"/>
  <c r="AB35" i="3" s="1"/>
  <c r="AK35" i="3"/>
  <c r="AJ35" i="3"/>
  <c r="AH35" i="3"/>
  <c r="AG35" i="3"/>
  <c r="AF35" i="3"/>
  <c r="AE35" i="3"/>
  <c r="AD35" i="3"/>
  <c r="Z35" i="3"/>
  <c r="J35" i="3"/>
  <c r="BJ34" i="3"/>
  <c r="BF34" i="3"/>
  <c r="BD34" i="3"/>
  <c r="AP34" i="3"/>
  <c r="AX34" i="3" s="1"/>
  <c r="AO34" i="3"/>
  <c r="AW34" i="3" s="1"/>
  <c r="AK34" i="3"/>
  <c r="AJ34" i="3"/>
  <c r="AH34" i="3"/>
  <c r="AG34" i="3"/>
  <c r="AF34" i="3"/>
  <c r="AE34" i="3"/>
  <c r="AD34" i="3"/>
  <c r="Z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I30" i="3" s="1"/>
  <c r="AO30" i="3"/>
  <c r="H30" i="3" s="1"/>
  <c r="AK30" i="3"/>
  <c r="AJ30" i="3"/>
  <c r="AH30" i="3"/>
  <c r="AG30" i="3"/>
  <c r="AF30" i="3"/>
  <c r="AE30" i="3"/>
  <c r="AD30" i="3"/>
  <c r="Z30" i="3"/>
  <c r="J30" i="3"/>
  <c r="AL30" i="3" s="1"/>
  <c r="BJ29" i="3"/>
  <c r="BF29" i="3"/>
  <c r="BD29" i="3"/>
  <c r="AP29" i="3"/>
  <c r="BI29" i="3" s="1"/>
  <c r="AC29" i="3" s="1"/>
  <c r="AO29" i="3"/>
  <c r="BH29" i="3" s="1"/>
  <c r="AB29" i="3" s="1"/>
  <c r="AL29" i="3"/>
  <c r="AK29" i="3"/>
  <c r="AJ29" i="3"/>
  <c r="AH29" i="3"/>
  <c r="AG29" i="3"/>
  <c r="AF29" i="3"/>
  <c r="AE29" i="3"/>
  <c r="AD29" i="3"/>
  <c r="Z29" i="3"/>
  <c r="J29" i="3"/>
  <c r="BJ28" i="3"/>
  <c r="BF28" i="3"/>
  <c r="BD28" i="3"/>
  <c r="AP28" i="3"/>
  <c r="AX28" i="3" s="1"/>
  <c r="AO28" i="3"/>
  <c r="AW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BI27" i="3" s="1"/>
  <c r="AC27" i="3" s="1"/>
  <c r="AO27" i="3"/>
  <c r="AW27" i="3" s="1"/>
  <c r="AK27" i="3"/>
  <c r="AJ27" i="3"/>
  <c r="AH27" i="3"/>
  <c r="AG27" i="3"/>
  <c r="AF27" i="3"/>
  <c r="AE27" i="3"/>
  <c r="AD27" i="3"/>
  <c r="Z27" i="3"/>
  <c r="J27" i="3"/>
  <c r="AL27" i="3" s="1"/>
  <c r="BJ26" i="3"/>
  <c r="BF26" i="3"/>
  <c r="BD26" i="3"/>
  <c r="AP26" i="3"/>
  <c r="I26" i="3" s="1"/>
  <c r="AO26" i="3"/>
  <c r="H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BI25" i="3" s="1"/>
  <c r="AC25" i="3" s="1"/>
  <c r="AO25" i="3"/>
  <c r="AW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BH24" i="3" s="1"/>
  <c r="AB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BI23" i="3" s="1"/>
  <c r="AC23" i="3" s="1"/>
  <c r="AO23" i="3"/>
  <c r="AW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I21" i="3" s="1"/>
  <c r="AO21" i="3"/>
  <c r="H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BI20" i="3" s="1"/>
  <c r="AG20" i="3" s="1"/>
  <c r="AO20" i="3"/>
  <c r="BH20" i="3" s="1"/>
  <c r="AF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AW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BI18" i="3" s="1"/>
  <c r="AG18" i="3" s="1"/>
  <c r="AO18" i="3"/>
  <c r="BH18" i="3" s="1"/>
  <c r="AF18" i="3" s="1"/>
  <c r="AK18" i="3"/>
  <c r="AJ18" i="3"/>
  <c r="AH18" i="3"/>
  <c r="AE18" i="3"/>
  <c r="AD18" i="3"/>
  <c r="AC18" i="3"/>
  <c r="AB18" i="3"/>
  <c r="Z18" i="3"/>
  <c r="J18" i="3"/>
  <c r="AL18" i="3" s="1"/>
  <c r="BJ16" i="3"/>
  <c r="BF16" i="3"/>
  <c r="BD16" i="3"/>
  <c r="AP16" i="3"/>
  <c r="AX16" i="3" s="1"/>
  <c r="AO16" i="3"/>
  <c r="BH16" i="3" s="1"/>
  <c r="AB16" i="3" s="1"/>
  <c r="AK16" i="3"/>
  <c r="AJ16" i="3"/>
  <c r="AH16" i="3"/>
  <c r="AG16" i="3"/>
  <c r="AF16" i="3"/>
  <c r="AE16" i="3"/>
  <c r="AD16" i="3"/>
  <c r="Z16" i="3"/>
  <c r="J16" i="3"/>
  <c r="AL16" i="3" s="1"/>
  <c r="BJ15" i="3"/>
  <c r="BF15" i="3"/>
  <c r="BD15" i="3"/>
  <c r="AP15" i="3"/>
  <c r="I15" i="3" s="1"/>
  <c r="AO15" i="3"/>
  <c r="H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AW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19" i="1" s="1"/>
  <c r="I25" i="2"/>
  <c r="I18" i="1" s="1"/>
  <c r="I24" i="2"/>
  <c r="I17" i="1" s="1"/>
  <c r="I23" i="2"/>
  <c r="I16" i="1" s="1"/>
  <c r="I22" i="2"/>
  <c r="I15" i="1" s="1"/>
  <c r="I21" i="2"/>
  <c r="I27" i="2" s="1"/>
  <c r="I17" i="2"/>
  <c r="I16" i="2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F15" i="1"/>
  <c r="I10" i="1"/>
  <c r="F10" i="1"/>
  <c r="C10" i="1"/>
  <c r="F8" i="1"/>
  <c r="C8" i="1"/>
  <c r="C6" i="1"/>
  <c r="F4" i="1"/>
  <c r="C4" i="1"/>
  <c r="F2" i="1"/>
  <c r="C2" i="1"/>
  <c r="I41" i="3" l="1"/>
  <c r="BH31" i="3"/>
  <c r="AB31" i="3" s="1"/>
  <c r="BI22" i="3"/>
  <c r="AC22" i="3" s="1"/>
  <c r="BH22" i="3"/>
  <c r="AB22" i="3" s="1"/>
  <c r="H68" i="3"/>
  <c r="H65" i="3"/>
  <c r="H64" i="3"/>
  <c r="AW62" i="3"/>
  <c r="BH62" i="3"/>
  <c r="AB62" i="3" s="1"/>
  <c r="BI55" i="3"/>
  <c r="AC55" i="3" s="1"/>
  <c r="BH48" i="3"/>
  <c r="AB48" i="3" s="1"/>
  <c r="I45" i="3"/>
  <c r="AW42" i="3"/>
  <c r="I40" i="3"/>
  <c r="H34" i="3"/>
  <c r="BI34" i="3"/>
  <c r="AC34" i="3" s="1"/>
  <c r="AT32" i="3"/>
  <c r="H28" i="3"/>
  <c r="I28" i="3"/>
  <c r="H24" i="3"/>
  <c r="AW22" i="3"/>
  <c r="J61" i="3"/>
  <c r="AW15" i="3"/>
  <c r="AX33" i="3"/>
  <c r="AW40" i="3"/>
  <c r="AV40" i="3" s="1"/>
  <c r="BI19" i="3"/>
  <c r="AG19" i="3" s="1"/>
  <c r="H23" i="3"/>
  <c r="I23" i="3"/>
  <c r="BH33" i="3"/>
  <c r="AB33" i="3" s="1"/>
  <c r="BH40" i="3"/>
  <c r="AB40" i="3" s="1"/>
  <c r="AU56" i="3"/>
  <c r="I65" i="3"/>
  <c r="H19" i="3"/>
  <c r="AW33" i="3"/>
  <c r="I35" i="3"/>
  <c r="AW26" i="3"/>
  <c r="J32" i="3"/>
  <c r="H58" i="3"/>
  <c r="I58" i="3"/>
  <c r="BH15" i="3"/>
  <c r="AB15" i="3" s="1"/>
  <c r="BH26" i="3"/>
  <c r="AB26" i="3" s="1"/>
  <c r="BI33" i="3"/>
  <c r="AC33" i="3" s="1"/>
  <c r="H50" i="3"/>
  <c r="H41" i="3"/>
  <c r="BI44" i="3"/>
  <c r="AC44" i="3" s="1"/>
  <c r="H48" i="3"/>
  <c r="I64" i="3"/>
  <c r="I19" i="3"/>
  <c r="BI52" i="3"/>
  <c r="AC52" i="3" s="1"/>
  <c r="BI49" i="3"/>
  <c r="AC49" i="3" s="1"/>
  <c r="BH44" i="3"/>
  <c r="AB44" i="3" s="1"/>
  <c r="BI16" i="3"/>
  <c r="AC16" i="3" s="1"/>
  <c r="AW46" i="3"/>
  <c r="AX52" i="3"/>
  <c r="BI28" i="3"/>
  <c r="AC28" i="3" s="1"/>
  <c r="I49" i="3"/>
  <c r="C16" i="1"/>
  <c r="I24" i="3"/>
  <c r="AW31" i="3"/>
  <c r="I34" i="3"/>
  <c r="I32" i="3" s="1"/>
  <c r="H45" i="3"/>
  <c r="AX48" i="3"/>
  <c r="BC48" i="3" s="1"/>
  <c r="BH55" i="3"/>
  <c r="AB55" i="3" s="1"/>
  <c r="AT17" i="3"/>
  <c r="I31" i="3"/>
  <c r="AX24" i="3"/>
  <c r="H18" i="3"/>
  <c r="AX31" i="3"/>
  <c r="AW18" i="3"/>
  <c r="I27" i="3"/>
  <c r="C20" i="1"/>
  <c r="AX18" i="3"/>
  <c r="BC18" i="3" s="1"/>
  <c r="AX27" i="3"/>
  <c r="BC27" i="3" s="1"/>
  <c r="AW35" i="3"/>
  <c r="AW64" i="3"/>
  <c r="AX23" i="3"/>
  <c r="AV23" i="3" s="1"/>
  <c r="AS36" i="3"/>
  <c r="AX39" i="3"/>
  <c r="I53" i="3"/>
  <c r="AX53" i="3"/>
  <c r="H57" i="3"/>
  <c r="AX64" i="3"/>
  <c r="H16" i="3"/>
  <c r="AT36" i="3"/>
  <c r="BI40" i="3"/>
  <c r="AC40" i="3" s="1"/>
  <c r="AX45" i="3"/>
  <c r="AV45" i="3" s="1"/>
  <c r="BI46" i="3"/>
  <c r="AC46" i="3" s="1"/>
  <c r="BI50" i="3"/>
  <c r="AC50" i="3" s="1"/>
  <c r="AW57" i="3"/>
  <c r="BH58" i="3"/>
  <c r="AB58" i="3" s="1"/>
  <c r="AS56" i="3"/>
  <c r="I16" i="3"/>
  <c r="AW16" i="3"/>
  <c r="BC16" i="3" s="1"/>
  <c r="BH27" i="3"/>
  <c r="AB27" i="3" s="1"/>
  <c r="AX30" i="3"/>
  <c r="AW44" i="3"/>
  <c r="H49" i="3"/>
  <c r="BI58" i="3"/>
  <c r="AC58" i="3" s="1"/>
  <c r="AT56" i="3"/>
  <c r="AW63" i="3"/>
  <c r="AW66" i="3"/>
  <c r="AW68" i="3"/>
  <c r="BH69" i="3"/>
  <c r="I18" i="3"/>
  <c r="AX46" i="3"/>
  <c r="AX35" i="3"/>
  <c r="AT13" i="3"/>
  <c r="H63" i="3"/>
  <c r="BH23" i="3"/>
  <c r="AB23" i="3" s="1"/>
  <c r="BH39" i="3"/>
  <c r="AF39" i="3" s="1"/>
  <c r="AX44" i="3"/>
  <c r="AW49" i="3"/>
  <c r="BC49" i="3" s="1"/>
  <c r="BH53" i="3"/>
  <c r="AB53" i="3" s="1"/>
  <c r="AS61" i="3"/>
  <c r="AX63" i="3"/>
  <c r="AX66" i="3"/>
  <c r="AX68" i="3"/>
  <c r="BI69" i="3"/>
  <c r="H27" i="3"/>
  <c r="AX37" i="3"/>
  <c r="BC37" i="3" s="1"/>
  <c r="BI39" i="3"/>
  <c r="AG39" i="3" s="1"/>
  <c r="BH45" i="3"/>
  <c r="AB45" i="3" s="1"/>
  <c r="AT61" i="3"/>
  <c r="C17" i="1"/>
  <c r="AW39" i="3"/>
  <c r="AS13" i="3"/>
  <c r="J13" i="3"/>
  <c r="BI30" i="3"/>
  <c r="AC30" i="3" s="1"/>
  <c r="BI57" i="3"/>
  <c r="AG57" i="3" s="1"/>
  <c r="AL62" i="3"/>
  <c r="AU61" i="3" s="1"/>
  <c r="I50" i="3"/>
  <c r="BI65" i="3"/>
  <c r="AG65" i="3" s="1"/>
  <c r="I18" i="2"/>
  <c r="F29" i="2" s="1"/>
  <c r="AS17" i="3"/>
  <c r="BH34" i="3"/>
  <c r="AB34" i="3" s="1"/>
  <c r="AS32" i="3"/>
  <c r="AW52" i="3"/>
  <c r="BI66" i="3"/>
  <c r="AG66" i="3" s="1"/>
  <c r="AU17" i="3"/>
  <c r="BC41" i="3"/>
  <c r="AV41" i="3"/>
  <c r="BC50" i="3"/>
  <c r="AV50" i="3"/>
  <c r="AV69" i="3"/>
  <c r="BC69" i="3"/>
  <c r="BC23" i="3"/>
  <c r="AU36" i="3"/>
  <c r="AV58" i="3"/>
  <c r="BC58" i="3"/>
  <c r="AV19" i="3"/>
  <c r="BC19" i="3"/>
  <c r="AU13" i="3"/>
  <c r="AV34" i="3"/>
  <c r="BC34" i="3"/>
  <c r="BC28" i="3"/>
  <c r="AV28" i="3"/>
  <c r="C21" i="1"/>
  <c r="AX21" i="3"/>
  <c r="BH21" i="3"/>
  <c r="AB21" i="3" s="1"/>
  <c r="BI43" i="3"/>
  <c r="AC43" i="3" s="1"/>
  <c r="H14" i="3"/>
  <c r="H25" i="3"/>
  <c r="I38" i="3"/>
  <c r="BH41" i="3"/>
  <c r="AB41" i="3" s="1"/>
  <c r="H47" i="3"/>
  <c r="I60" i="3"/>
  <c r="C28" i="1"/>
  <c r="F28" i="1" s="1"/>
  <c r="BH19" i="3"/>
  <c r="AF19" i="3" s="1"/>
  <c r="I14" i="1"/>
  <c r="I22" i="1" s="1"/>
  <c r="I25" i="3"/>
  <c r="BH28" i="3"/>
  <c r="AB28" i="3" s="1"/>
  <c r="BI41" i="3"/>
  <c r="AC41" i="3" s="1"/>
  <c r="I47" i="3"/>
  <c r="BH50" i="3"/>
  <c r="AB50" i="3" s="1"/>
  <c r="I14" i="3"/>
  <c r="J36" i="3"/>
  <c r="AL55" i="3"/>
  <c r="AU54" i="3" s="1"/>
  <c r="H66" i="3"/>
  <c r="H42" i="3"/>
  <c r="H29" i="3"/>
  <c r="I42" i="3"/>
  <c r="H51" i="3"/>
  <c r="AX14" i="3"/>
  <c r="BC14" i="3" s="1"/>
  <c r="H20" i="3"/>
  <c r="I20" i="3"/>
  <c r="I29" i="3"/>
  <c r="I51" i="3"/>
  <c r="AX26" i="3"/>
  <c r="F16" i="1"/>
  <c r="F22" i="1" s="1"/>
  <c r="AW55" i="3"/>
  <c r="AX57" i="3"/>
  <c r="H59" i="3"/>
  <c r="H71" i="3"/>
  <c r="H37" i="3"/>
  <c r="AX22" i="3"/>
  <c r="H35" i="3"/>
  <c r="H32" i="3" s="1"/>
  <c r="I37" i="3"/>
  <c r="H46" i="3"/>
  <c r="AW53" i="3"/>
  <c r="AX55" i="3"/>
  <c r="I59" i="3"/>
  <c r="I71" i="3"/>
  <c r="AX15" i="3"/>
  <c r="AW67" i="3"/>
  <c r="AX67" i="3"/>
  <c r="BI63" i="3"/>
  <c r="J17" i="3"/>
  <c r="BI26" i="3"/>
  <c r="AC26" i="3" s="1"/>
  <c r="AW38" i="3"/>
  <c r="BI48" i="3"/>
  <c r="AC48" i="3" s="1"/>
  <c r="J56" i="3"/>
  <c r="AW60" i="3"/>
  <c r="AX62" i="3"/>
  <c r="AV62" i="3" s="1"/>
  <c r="AX38" i="3"/>
  <c r="AW47" i="3"/>
  <c r="AX60" i="3"/>
  <c r="BH67" i="3"/>
  <c r="BI67" i="3"/>
  <c r="AW30" i="3"/>
  <c r="AX25" i="3"/>
  <c r="BC25" i="3" s="1"/>
  <c r="BH52" i="3"/>
  <c r="AB52" i="3" s="1"/>
  <c r="C27" i="1"/>
  <c r="AX20" i="3"/>
  <c r="AW29" i="3"/>
  <c r="BH38" i="3"/>
  <c r="AF38" i="3" s="1"/>
  <c r="AX42" i="3"/>
  <c r="AW51" i="3"/>
  <c r="BH60" i="3"/>
  <c r="AB60" i="3" s="1"/>
  <c r="BI62" i="3"/>
  <c r="AC62" i="3" s="1"/>
  <c r="BH14" i="3"/>
  <c r="AB14" i="3" s="1"/>
  <c r="BH25" i="3"/>
  <c r="AB25" i="3" s="1"/>
  <c r="AX29" i="3"/>
  <c r="AX51" i="3"/>
  <c r="AW71" i="3"/>
  <c r="AW21" i="3"/>
  <c r="BH43" i="3"/>
  <c r="AB43" i="3" s="1"/>
  <c r="AX47" i="3"/>
  <c r="BH30" i="3"/>
  <c r="AB30" i="3" s="1"/>
  <c r="AX59" i="3"/>
  <c r="AX71" i="3"/>
  <c r="AW43" i="3"/>
  <c r="BI15" i="3"/>
  <c r="AC15" i="3" s="1"/>
  <c r="BI21" i="3"/>
  <c r="AC21" i="3" s="1"/>
  <c r="AL35" i="3"/>
  <c r="AU32" i="3" s="1"/>
  <c r="AW59" i="3"/>
  <c r="AW65" i="3"/>
  <c r="BH37" i="3"/>
  <c r="AF37" i="3" s="1"/>
  <c r="AW20" i="3"/>
  <c r="AW24" i="3"/>
  <c r="I43" i="3"/>
  <c r="BC33" i="3" l="1"/>
  <c r="BC52" i="3"/>
  <c r="AV42" i="3"/>
  <c r="AV27" i="3"/>
  <c r="BC22" i="3"/>
  <c r="AV68" i="3"/>
  <c r="H61" i="3"/>
  <c r="H56" i="3"/>
  <c r="BC45" i="3"/>
  <c r="BC40" i="3"/>
  <c r="AV39" i="3"/>
  <c r="AV31" i="3"/>
  <c r="H17" i="3"/>
  <c r="I13" i="3"/>
  <c r="AV15" i="3"/>
  <c r="J12" i="3"/>
  <c r="I61" i="3"/>
  <c r="BC57" i="3"/>
  <c r="AV37" i="3"/>
  <c r="C19" i="1"/>
  <c r="H36" i="3"/>
  <c r="AV52" i="3"/>
  <c r="AV26" i="3"/>
  <c r="AV46" i="3"/>
  <c r="AV18" i="3"/>
  <c r="AV33" i="3"/>
  <c r="AV48" i="3"/>
  <c r="BC39" i="3"/>
  <c r="AV49" i="3"/>
  <c r="AV63" i="3"/>
  <c r="AV44" i="3"/>
  <c r="BC44" i="3"/>
  <c r="BC68" i="3"/>
  <c r="BC42" i="3"/>
  <c r="BC66" i="3"/>
  <c r="BC15" i="3"/>
  <c r="H13" i="3"/>
  <c r="C18" i="1"/>
  <c r="AV64" i="3"/>
  <c r="BC64" i="3"/>
  <c r="AV66" i="3"/>
  <c r="I17" i="3"/>
  <c r="BC46" i="3"/>
  <c r="J72" i="3"/>
  <c r="C29" i="1"/>
  <c r="F29" i="1" s="1"/>
  <c r="BC63" i="3"/>
  <c r="C15" i="1"/>
  <c r="BC35" i="3"/>
  <c r="AV35" i="3"/>
  <c r="BC31" i="3"/>
  <c r="AV16" i="3"/>
  <c r="I56" i="3"/>
  <c r="BC55" i="3"/>
  <c r="AV55" i="3"/>
  <c r="AV65" i="3"/>
  <c r="BC65" i="3"/>
  <c r="BC59" i="3"/>
  <c r="AV59" i="3"/>
  <c r="BC60" i="3"/>
  <c r="AV60" i="3"/>
  <c r="AV24" i="3"/>
  <c r="BC24" i="3"/>
  <c r="AV21" i="3"/>
  <c r="BC21" i="3"/>
  <c r="AV25" i="3"/>
  <c r="AV22" i="3"/>
  <c r="BC30" i="3"/>
  <c r="AV30" i="3"/>
  <c r="AV20" i="3"/>
  <c r="BC20" i="3"/>
  <c r="AV43" i="3"/>
  <c r="BC43" i="3"/>
  <c r="BC38" i="3"/>
  <c r="AV38" i="3"/>
  <c r="BC67" i="3"/>
  <c r="AV67" i="3"/>
  <c r="BC62" i="3"/>
  <c r="AV57" i="3"/>
  <c r="BC71" i="3"/>
  <c r="AV71" i="3"/>
  <c r="BC26" i="3"/>
  <c r="AV51" i="3"/>
  <c r="BC51" i="3"/>
  <c r="AV14" i="3"/>
  <c r="AV47" i="3"/>
  <c r="BC47" i="3"/>
  <c r="C14" i="1"/>
  <c r="BC53" i="3"/>
  <c r="AV53" i="3"/>
  <c r="AV29" i="3"/>
  <c r="BC29" i="3"/>
  <c r="I36" i="3"/>
  <c r="H12" i="3" l="1"/>
  <c r="C22" i="1"/>
  <c r="I28" i="1"/>
  <c r="I29" i="1" s="1"/>
  <c r="I12" i="3"/>
</calcChain>
</file>

<file path=xl/sharedStrings.xml><?xml version="1.0" encoding="utf-8"?>
<sst xmlns="http://schemas.openxmlformats.org/spreadsheetml/2006/main" count="860" uniqueCount="271">
  <si>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</si>
  <si>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</si>
  <si>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</si>
  <si>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</si>
  <si>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</si>
  <si>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</si>
  <si>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</si>
  <si>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</si>
  <si>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</si>
  <si>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</si>
  <si>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</si>
  <si>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</si>
  <si>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</si>
  <si>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</si>
  <si>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</si>
  <si>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</si>
  <si>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</si>
  <si>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</si>
  <si>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</si>
  <si>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</si>
  <si>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</si>
  <si>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</si>
  <si>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</si>
  <si>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</si>
  <si>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</si>
  <si>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</si>
  <si>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</si>
  <si>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</si>
  <si>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</si>
  <si>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</si>
  <si>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</si>
  <si>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</si>
  <si>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</si>
  <si>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</si>
  <si>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</si>
  <si>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</si>
  <si>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</si>
  <si>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</si>
  <si>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</si>
  <si>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</si>
  <si>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</si>
  <si>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</si>
  <si>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</si>
  <si>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</si>
  <si>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</si>
  <si>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</si>
  <si>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</si>
  <si>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</si>
  <si>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</si>
  <si>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</si>
  <si>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</si>
  <si>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</si>
  <si>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</si>
  <si>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</si>
  <si>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</si>
  <si>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</si>
  <si>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</si>
  <si>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</si>
  <si>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</si>
  <si>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</si>
  <si>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</si>
  <si>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</si>
  <si>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</si>
  <si>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</si>
  <si>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</si>
  <si>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</si>
  <si>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</si>
  <si>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</si>
  <si>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</si>
  <si>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</si>
  <si>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</si>
  <si>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</si>
  <si>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</si>
  <si>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</si>
  <si>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</si>
  <si>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</si>
  <si>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</si>
  <si>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</si>
  <si>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</si>
  <si>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</si>
  <si>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</si>
  <si>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</si>
  <si>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</si>
  <si>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</si>
  <si>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</si>
  <si>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</si>
  <si>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</si>
  <si>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</si>
  <si>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</si>
  <si>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</si>
  <si>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</si>
  <si>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</si>
  <si>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</si>
  <si>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</si>
  <si>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</si>
  <si>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</si>
  <si>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</si>
  <si>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</si>
  <si>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</si>
  <si>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</si>
  <si>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</si>
  <si>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</si>
  <si>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</si>
  <si>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</si>
  <si>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</si>
  <si>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</si>
  <si>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</si>
  <si>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</si>
  <si>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</si>
  <si>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</si>
  <si>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</si>
  <si>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</si>
  <si>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</si>
  <si>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</si>
  <si>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</si>
  <si>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</si>
  <si>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</si>
  <si>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</si>
  <si>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</si>
  <si>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</si>
  <si>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</si>
  <si>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</si>
  <si>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</si>
  <si>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</si>
  <si>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</si>
  <si>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</si>
  <si>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</si>
  <si>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</si>
  <si>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</si>
  <si>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</si>
  <si>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</si>
  <si>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</si>
  <si>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</si>
  <si>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</si>
  <si>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</si>
  <si>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213673VD</t>
  </si>
  <si>
    <t xml:space="preserve">LED PRACHOTĚSNÉ SV. PŘISAZENÉ/ZÁVĚSNÉ 1200mm, 32W, 4800lm, IP65	</t>
  </si>
  <si>
    <t>8</t>
  </si>
  <si>
    <t>213674VD</t>
  </si>
  <si>
    <t>LED PRACHOTĚSNÉ SV. PŘISAZENÉ/ZÁVĚSNÉ 1200mm, 32W, 4800lm, IP65 + NO 1hod.</t>
  </si>
  <si>
    <t>9</t>
  </si>
  <si>
    <t>213675VD</t>
  </si>
  <si>
    <t xml:space="preserve">LED PRACHOTĚSNÉ SV. PŘISAZENÉ/ZÁVĚSNÉ 1500mm, 32W, 4800lm, IP65	</t>
  </si>
  <si>
    <t>10</t>
  </si>
  <si>
    <t>213658VD</t>
  </si>
  <si>
    <t>LED DOWNLIGHT, mont.okno pr.200-210mm, IP54, L80B10 91.000hod.,max8W, RA&gt; 80, min.160Lm/W, 4000K</t>
  </si>
  <si>
    <t>11</t>
  </si>
  <si>
    <t>213659VD</t>
  </si>
  <si>
    <t>LED DOWNLIGHT, mont.okno pr.200-210mm, IP54, L80B10 91.000hod.,max8W, RA 80, min.160Lm/W, 4000K + NO 1hod.</t>
  </si>
  <si>
    <t>12</t>
  </si>
  <si>
    <t>213676VD</t>
  </si>
  <si>
    <t xml:space="preserve">LED SVÍTIDLO NÁSTĚNNÉ, max.10W, IP44, 4000K	</t>
  </si>
  <si>
    <t>13</t>
  </si>
  <si>
    <t>213677VD</t>
  </si>
  <si>
    <t>LED SV. MŘÍŽKOVÉ, PŘISAZENÉ, IP20, max.22W,UGR 19,RA80,min.125Lm/W, 4000K, 600x600</t>
  </si>
  <si>
    <t>14</t>
  </si>
  <si>
    <t>213678VD</t>
  </si>
  <si>
    <t xml:space="preserve">LED SVÍTIDLO, ZAPUŠTĚNÉ, max. 30W, 600x600mm, UGR19, RA80, 4000K	</t>
  </si>
  <si>
    <t>15</t>
  </si>
  <si>
    <t>213679VD</t>
  </si>
  <si>
    <t>LED PRACHOTĚSNÉ SV. PŘISAZENÉ/ZÁVĚSNÉ 1200mm, 17,5W, 4800lm, IP65</t>
  </si>
  <si>
    <t>16</t>
  </si>
  <si>
    <t>213680VD</t>
  </si>
  <si>
    <t>LED PRACHOTĚSNÉ SV. PŘISAZENÉ/ZÁVĚSNÉ 1200mm, 32W, 4800lm, IP65</t>
  </si>
  <si>
    <t>17</t>
  </si>
  <si>
    <t>213681VD</t>
  </si>
  <si>
    <t>LED DOWNLIGHT, mont.otvor pr.370mm, max.14W, IP65</t>
  </si>
  <si>
    <t>M201</t>
  </si>
  <si>
    <t>Demontážní práce - 2.NP</t>
  </si>
  <si>
    <t>18</t>
  </si>
  <si>
    <t>M201_</t>
  </si>
  <si>
    <t>19</t>
  </si>
  <si>
    <t>20</t>
  </si>
  <si>
    <t>M202</t>
  </si>
  <si>
    <t>Nové osvětlení - 2.NP</t>
  </si>
  <si>
    <t>21</t>
  </si>
  <si>
    <t>M202_</t>
  </si>
  <si>
    <t>22</t>
  </si>
  <si>
    <t>23</t>
  </si>
  <si>
    <t>24</t>
  </si>
  <si>
    <t>25</t>
  </si>
  <si>
    <t>213682VD</t>
  </si>
  <si>
    <t>LED DOWNLIGHT, mont.otvor pr.200-210mm, IP54, L80B10 91.000h.,max. 16W, 160lm/W, 4000K</t>
  </si>
  <si>
    <t>26</t>
  </si>
  <si>
    <t>213683VD</t>
  </si>
  <si>
    <t>LED DOWNLIGHT, mont.otvor pr.200-210mm, IP54, L80B10 91.000h.,max. 16W, 160lm/W, 4000K + bezdrátový systém CASAMBI</t>
  </si>
  <si>
    <t>27</t>
  </si>
  <si>
    <t>213684VD</t>
  </si>
  <si>
    <t>LED DOWNLIGHT, mont.otvor pr.200-210mm, IP54, L80B10 91.000h.,max. 16W, 160lm/W, 4000K + NO 1hod.</t>
  </si>
  <si>
    <t>28</t>
  </si>
  <si>
    <t>213685VD</t>
  </si>
  <si>
    <t>LED DOWNLIGHT, mont.otvor pr.200-210mm, IP54, L80B10 91.000h.,max. 11W, 160lm/W, 4000K</t>
  </si>
  <si>
    <t>29</t>
  </si>
  <si>
    <t>30</t>
  </si>
  <si>
    <t>213686VD</t>
  </si>
  <si>
    <t xml:space="preserve">LED SVÍTIDLO MŘÍŽKOVÉ, ZAPUŠTĚNÉ, max. 22W, 600x600mm, UGR19, RA80, 4000K	</t>
  </si>
  <si>
    <t>31</t>
  </si>
  <si>
    <t>213687VD</t>
  </si>
  <si>
    <t>LED SVÍTIDLO MŘÍŽKOVÉ, ZAPUŠTĚNÉ, max. 30W, 600x600mm, UGR19, RA80, 4000K</t>
  </si>
  <si>
    <t>32</t>
  </si>
  <si>
    <t>213688VD</t>
  </si>
  <si>
    <t>LED SVÍTIDLO, ZAPUŠTĚNÉ, max. 30W, 600x600mm, UGR19, RA80, 4000K</t>
  </si>
  <si>
    <t>33</t>
  </si>
  <si>
    <t>213689VD</t>
  </si>
  <si>
    <t>LED SV. PŘISAZENÉ, max. 19W, min.2200lm, IP54, 4000K</t>
  </si>
  <si>
    <t>34</t>
  </si>
  <si>
    <t>213690VD</t>
  </si>
  <si>
    <t>LED SV. NÁSTĚNNÉ max.15W, IP44, 4000K</t>
  </si>
  <si>
    <t>35</t>
  </si>
  <si>
    <t>213691VD</t>
  </si>
  <si>
    <t>36</t>
  </si>
  <si>
    <t>37</t>
  </si>
  <si>
    <t>213692VD</t>
  </si>
  <si>
    <t>"2x  1x54W TUBO 100 SUSPENDED - VYMĚNÍ SE PŘEDŘADNÍK A ZDROJ V LED VARIANTĚ (2x  1xmax.30W) LED náhrada za TL5 min.150°</t>
  </si>
  <si>
    <t>M301</t>
  </si>
  <si>
    <t>Demontážní práce - 3.NP + 1.PP</t>
  </si>
  <si>
    <t>38</t>
  </si>
  <si>
    <t>M301_</t>
  </si>
  <si>
    <t>M302</t>
  </si>
  <si>
    <t>Nové osvětlení - 3.NP + 1.PP</t>
  </si>
  <si>
    <t>39</t>
  </si>
  <si>
    <t>M302_</t>
  </si>
  <si>
    <t>40</t>
  </si>
  <si>
    <t>213693VD</t>
  </si>
  <si>
    <t>LED PRACHOTĚSNÉ SV. PŘISAZENÉ/ZÁVĚSNÉ 1500mm, 52W, 7800lm, IP65</t>
  </si>
  <si>
    <t>41</t>
  </si>
  <si>
    <t>213694VD</t>
  </si>
  <si>
    <t>LED PRACHOTĚSNÉ SV. PŘISAZENÉ/ZÁVĚSNÉ 1500mm, 52W, 7800lm, IP65 + NO 1hod.</t>
  </si>
  <si>
    <t>42</t>
  </si>
  <si>
    <t>213695VD</t>
  </si>
  <si>
    <t>LED PRACHOTĚSNÉ SV. PŘISAZENÉ/ZÁVĚSNÉ 1200mm, 18W, 3000lm, IP65</t>
  </si>
  <si>
    <t>M103</t>
  </si>
  <si>
    <t>Ostatní náklady</t>
  </si>
  <si>
    <t>43</t>
  </si>
  <si>
    <t>22203VD</t>
  </si>
  <si>
    <t>Podružný elektroinstalační materiál</t>
  </si>
  <si>
    <t>kpl</t>
  </si>
  <si>
    <t>M103_</t>
  </si>
  <si>
    <t>44</t>
  </si>
  <si>
    <t>979095131R00</t>
  </si>
  <si>
    <t>Doprava hmot, jízda přívěsného vozíku</t>
  </si>
  <si>
    <t>km</t>
  </si>
  <si>
    <t>45</t>
  </si>
  <si>
    <t>21100000000001VD</t>
  </si>
  <si>
    <t>Revize elektro</t>
  </si>
  <si>
    <t>hod</t>
  </si>
  <si>
    <t>46</t>
  </si>
  <si>
    <t>213VD</t>
  </si>
  <si>
    <t>Měření intenzity umělého osvětlení</t>
  </si>
  <si>
    <t>47</t>
  </si>
  <si>
    <t>212024VD</t>
  </si>
  <si>
    <t>Zpracování dokumentace skutečného stavu (DSPS)</t>
  </si>
  <si>
    <t>48</t>
  </si>
  <si>
    <t>979981101R00</t>
  </si>
  <si>
    <t>Kontejner, přistavení na 24 h, odvoz a likvidace, suť bez příměsí, kapacita 3 t</t>
  </si>
  <si>
    <t>t</t>
  </si>
  <si>
    <t>RTS komentář:</t>
  </si>
  <si>
    <t>49</t>
  </si>
  <si>
    <t>979095311R00</t>
  </si>
  <si>
    <t>Naložení a složení vybouraných hmot/konstrukcí</t>
  </si>
  <si>
    <t>50</t>
  </si>
  <si>
    <t>Poplatek za zpracování nebezpečného odpadu</t>
  </si>
  <si>
    <t>Nebezpečný odpad podle přílohy č.1 Vyhlášky 93/2016 Sb. o Katalogu odpadů.  Cena dle ceníku AVE skládka Čáslav</t>
  </si>
  <si>
    <t>51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</si>
  <si>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</si>
  <si>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</si>
  <si>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</si>
  <si>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</si>
  <si>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</si>
  <si>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Aquasvět Chomutov</t>
  </si>
  <si>
    <t>Ekologická likvidace svítidel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</si>
</sst>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N31" sqref="N3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10" t="s">
        <v>1</v>
      </c>
      <c r="B2" s="111"/>
      <c r="C2" s="119" t="str">
        <f>'Stavební rozpočet'!C2</f>
        <v>Aquasvět Chomutov</v>
      </c>
      <c r="D2" s="120"/>
      <c r="E2" s="107" t="s">
        <v>2</v>
      </c>
      <c r="F2" s="107" t="str">
        <f>'Stavební rozpočet'!I2</f>
        <v> </v>
      </c>
      <c r="G2" s="111"/>
      <c r="H2" s="107" t="s">
        <v>3</v>
      </c>
      <c r="I2" s="115" t="s">
        <v>4</v>
      </c>
    </row>
    <row r="3" spans="1:9" ht="15" customHeight="1" x14ac:dyDescent="0.25">
      <c r="A3" s="112"/>
      <c r="B3" s="65"/>
      <c r="C3" s="121"/>
      <c r="D3" s="121"/>
      <c r="E3" s="65"/>
      <c r="F3" s="65"/>
      <c r="G3" s="65"/>
      <c r="H3" s="65"/>
      <c r="I3" s="116"/>
    </row>
    <row r="4" spans="1:9" x14ac:dyDescent="0.25">
      <c r="A4" s="105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6" t="s">
        <v>4</v>
      </c>
    </row>
    <row r="5" spans="1:9" ht="15" customHeight="1" x14ac:dyDescent="0.25">
      <c r="A5" s="112"/>
      <c r="B5" s="65"/>
      <c r="C5" s="65"/>
      <c r="D5" s="65"/>
      <c r="E5" s="65"/>
      <c r="F5" s="65"/>
      <c r="G5" s="65"/>
      <c r="H5" s="65"/>
      <c r="I5" s="116"/>
    </row>
    <row r="6" spans="1:9" x14ac:dyDescent="0.25">
      <c r="A6" s="105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113"/>
      <c r="G6" s="114"/>
      <c r="H6" s="64" t="s">
        <v>3</v>
      </c>
      <c r="I6" s="117" t="s">
        <v>4</v>
      </c>
    </row>
    <row r="7" spans="1:9" ht="15" customHeight="1" x14ac:dyDescent="0.25">
      <c r="A7" s="112"/>
      <c r="B7" s="65"/>
      <c r="C7" s="65"/>
      <c r="D7" s="65"/>
      <c r="E7" s="65"/>
      <c r="F7" s="114"/>
      <c r="G7" s="114"/>
      <c r="H7" s="65"/>
      <c r="I7" s="117"/>
    </row>
    <row r="8" spans="1:9" x14ac:dyDescent="0.25">
      <c r="A8" s="105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8">
        <v>51</v>
      </c>
    </row>
    <row r="9" spans="1:9" x14ac:dyDescent="0.25">
      <c r="A9" s="112"/>
      <c r="B9" s="65"/>
      <c r="C9" s="65"/>
      <c r="D9" s="65"/>
      <c r="E9" s="65"/>
      <c r="F9" s="65"/>
      <c r="G9" s="65"/>
      <c r="H9" s="65"/>
      <c r="I9" s="116"/>
    </row>
    <row r="10" spans="1:9" x14ac:dyDescent="0.25">
      <c r="A10" s="105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9" t="str">
        <f>'Stavební rozpočet'!G8</f>
        <v>28.10.2024</v>
      </c>
    </row>
    <row r="11" spans="1:9" x14ac:dyDescent="0.25">
      <c r="A11" s="106"/>
      <c r="B11" s="104"/>
      <c r="C11" s="104"/>
      <c r="D11" s="104"/>
      <c r="E11" s="104"/>
      <c r="F11" s="104"/>
      <c r="G11" s="104"/>
      <c r="H11" s="104"/>
      <c r="I11" s="100"/>
    </row>
    <row r="12" spans="1:9" ht="23.25" x14ac:dyDescent="0.25">
      <c r="A12" s="101" t="s">
        <v>15</v>
      </c>
      <c r="B12" s="101"/>
      <c r="C12" s="101"/>
      <c r="D12" s="101"/>
      <c r="E12" s="101"/>
      <c r="F12" s="101"/>
      <c r="G12" s="101"/>
      <c r="H12" s="101"/>
      <c r="I12" s="101"/>
    </row>
    <row r="13" spans="1:9" ht="26.25" customHeight="1" x14ac:dyDescent="0.25">
      <c r="A13" s="6" t="s">
        <v>16</v>
      </c>
      <c r="B13" s="102" t="s">
        <v>17</v>
      </c>
      <c r="C13" s="103"/>
      <c r="D13" s="7" t="s">
        <v>18</v>
      </c>
      <c r="E13" s="102" t="s">
        <v>19</v>
      </c>
      <c r="F13" s="103"/>
      <c r="G13" s="7" t="s">
        <v>20</v>
      </c>
      <c r="H13" s="102" t="s">
        <v>21</v>
      </c>
      <c r="I13" s="103"/>
    </row>
    <row r="14" spans="1:9" ht="15.75" x14ac:dyDescent="0.25">
      <c r="A14" s="8" t="s">
        <v>22</v>
      </c>
      <c r="B14" s="9" t="s">
        <v>23</v>
      </c>
      <c r="C14" s="10">
        <f>SUM('Stavební rozpočet'!AB12:AB71)</f>
        <v>0</v>
      </c>
      <c r="D14" s="89" t="s">
        <v>24</v>
      </c>
      <c r="E14" s="90"/>
      <c r="F14" s="10">
        <f>VORN!I15</f>
        <v>0</v>
      </c>
      <c r="G14" s="89" t="s">
        <v>25</v>
      </c>
      <c r="H14" s="90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rozpočet'!AC12:AC71)</f>
        <v>0</v>
      </c>
      <c r="D15" s="89" t="s">
        <v>27</v>
      </c>
      <c r="E15" s="90"/>
      <c r="F15" s="10">
        <f>VORN!I16</f>
        <v>0</v>
      </c>
      <c r="G15" s="89" t="s">
        <v>28</v>
      </c>
      <c r="H15" s="90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rozpočet'!AD12:AD71)</f>
        <v>0</v>
      </c>
      <c r="D16" s="89" t="s">
        <v>30</v>
      </c>
      <c r="E16" s="90"/>
      <c r="F16" s="10">
        <f>VORN!I17</f>
        <v>0</v>
      </c>
      <c r="G16" s="89" t="s">
        <v>31</v>
      </c>
      <c r="H16" s="90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rozpočet'!AE12:AE71)</f>
        <v>0</v>
      </c>
      <c r="D17" s="89" t="s">
        <v>4</v>
      </c>
      <c r="E17" s="90"/>
      <c r="F17" s="11" t="s">
        <v>4</v>
      </c>
      <c r="G17" s="89" t="s">
        <v>32</v>
      </c>
      <c r="H17" s="90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rozpočet'!AF12:AF71)</f>
        <v>0</v>
      </c>
      <c r="D18" s="89" t="s">
        <v>4</v>
      </c>
      <c r="E18" s="90"/>
      <c r="F18" s="11" t="s">
        <v>4</v>
      </c>
      <c r="G18" s="89" t="s">
        <v>34</v>
      </c>
      <c r="H18" s="90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rozpočet'!AG12:AG71)</f>
        <v>0</v>
      </c>
      <c r="D19" s="89" t="s">
        <v>4</v>
      </c>
      <c r="E19" s="90"/>
      <c r="F19" s="11" t="s">
        <v>4</v>
      </c>
      <c r="G19" s="89" t="s">
        <v>35</v>
      </c>
      <c r="H19" s="90"/>
      <c r="I19" s="11">
        <f>VORN!I26</f>
        <v>0</v>
      </c>
    </row>
    <row r="20" spans="1:9" ht="15.75" x14ac:dyDescent="0.25">
      <c r="A20" s="81" t="s">
        <v>36</v>
      </c>
      <c r="B20" s="82"/>
      <c r="C20" s="10">
        <f>SUM('Stavební rozpočet'!AH12:AH71)</f>
        <v>0</v>
      </c>
      <c r="D20" s="89" t="s">
        <v>4</v>
      </c>
      <c r="E20" s="90"/>
      <c r="F20" s="11" t="s">
        <v>4</v>
      </c>
      <c r="G20" s="89" t="s">
        <v>4</v>
      </c>
      <c r="H20" s="90"/>
      <c r="I20" s="11" t="s">
        <v>4</v>
      </c>
    </row>
    <row r="21" spans="1:9" ht="15.75" x14ac:dyDescent="0.25">
      <c r="A21" s="96" t="s">
        <v>37</v>
      </c>
      <c r="B21" s="97"/>
      <c r="C21" s="13">
        <f>SUM('Stavební rozpočet'!Z12:Z71)</f>
        <v>0</v>
      </c>
      <c r="D21" s="91" t="s">
        <v>4</v>
      </c>
      <c r="E21" s="92"/>
      <c r="F21" s="14" t="s">
        <v>4</v>
      </c>
      <c r="G21" s="91" t="s">
        <v>4</v>
      </c>
      <c r="H21" s="92"/>
      <c r="I21" s="14" t="s">
        <v>4</v>
      </c>
    </row>
    <row r="22" spans="1:9" ht="16.5" customHeight="1" x14ac:dyDescent="0.25">
      <c r="A22" s="98" t="s">
        <v>38</v>
      </c>
      <c r="B22" s="94"/>
      <c r="C22" s="15">
        <f>SUM(C14:C21)</f>
        <v>0</v>
      </c>
      <c r="D22" s="93" t="s">
        <v>39</v>
      </c>
      <c r="E22" s="94"/>
      <c r="F22" s="15">
        <f>SUM(F14:F21)</f>
        <v>0</v>
      </c>
      <c r="G22" s="93" t="s">
        <v>40</v>
      </c>
      <c r="H22" s="94"/>
      <c r="I22" s="15">
        <f>SUM(I14:I21)</f>
        <v>0</v>
      </c>
    </row>
    <row r="23" spans="1:9" ht="15.75" x14ac:dyDescent="0.25">
      <c r="D23" s="81" t="s">
        <v>41</v>
      </c>
      <c r="E23" s="82"/>
      <c r="F23" s="16">
        <v>0</v>
      </c>
      <c r="G23" s="95" t="s">
        <v>42</v>
      </c>
      <c r="H23" s="82"/>
      <c r="I23" s="10">
        <v>0</v>
      </c>
    </row>
    <row r="24" spans="1:9" ht="15.75" x14ac:dyDescent="0.25">
      <c r="G24" s="81" t="s">
        <v>43</v>
      </c>
      <c r="H24" s="82"/>
      <c r="I24" s="13">
        <f>vorn_sum</f>
        <v>0</v>
      </c>
    </row>
    <row r="25" spans="1:9" ht="15.75" x14ac:dyDescent="0.25">
      <c r="G25" s="81" t="s">
        <v>44</v>
      </c>
      <c r="H25" s="82"/>
      <c r="I25" s="15">
        <v>0</v>
      </c>
    </row>
    <row r="27" spans="1:9" ht="15.75" x14ac:dyDescent="0.25">
      <c r="A27" s="83" t="s">
        <v>45</v>
      </c>
      <c r="B27" s="84"/>
      <c r="C27" s="17">
        <f>SUM('Stavební rozpočet'!AJ12:AJ71)</f>
        <v>0</v>
      </c>
    </row>
    <row r="28" spans="1:9" ht="15.75" x14ac:dyDescent="0.25">
      <c r="A28" s="85" t="s">
        <v>46</v>
      </c>
      <c r="B28" s="86"/>
      <c r="C28" s="18">
        <f>SUM('Stavební rozpočet'!AK12:AK71)</f>
        <v>0</v>
      </c>
      <c r="D28" s="87" t="s">
        <v>47</v>
      </c>
      <c r="E28" s="84"/>
      <c r="F28" s="17">
        <f>ROUND(C28*(12/100),2)</f>
        <v>0</v>
      </c>
      <c r="G28" s="87" t="s">
        <v>48</v>
      </c>
      <c r="H28" s="84"/>
      <c r="I28" s="17">
        <f>SUM(C27:C29)</f>
        <v>0</v>
      </c>
    </row>
    <row r="29" spans="1:9" ht="15.75" x14ac:dyDescent="0.25">
      <c r="A29" s="85" t="s">
        <v>49</v>
      </c>
      <c r="B29" s="86"/>
      <c r="C29" s="18">
        <f>SUM('Stavební rozpočet'!AL12:AL71)+(F22+I22+F23+I23+I24+I25)</f>
        <v>0</v>
      </c>
      <c r="D29" s="88" t="s">
        <v>50</v>
      </c>
      <c r="E29" s="86"/>
      <c r="F29" s="18">
        <f>ROUND(C29*(21/100),2)</f>
        <v>0</v>
      </c>
      <c r="G29" s="88" t="s">
        <v>51</v>
      </c>
      <c r="H29" s="86"/>
      <c r="I29" s="18">
        <f>SUM(F28:F29)+I28</f>
        <v>0</v>
      </c>
    </row>
    <row r="31" spans="1:9" x14ac:dyDescent="0.25">
      <c r="A31" s="78" t="s">
        <v>52</v>
      </c>
      <c r="B31" s="67"/>
      <c r="C31" s="68"/>
      <c r="D31" s="66" t="s">
        <v>53</v>
      </c>
      <c r="E31" s="67"/>
      <c r="F31" s="68"/>
      <c r="G31" s="66" t="s">
        <v>54</v>
      </c>
      <c r="H31" s="67"/>
      <c r="I31" s="68"/>
    </row>
    <row r="32" spans="1:9" x14ac:dyDescent="0.25">
      <c r="A32" s="79" t="s">
        <v>4</v>
      </c>
      <c r="B32" s="76"/>
      <c r="C32" s="77"/>
      <c r="D32" s="75" t="s">
        <v>4</v>
      </c>
      <c r="E32" s="76"/>
      <c r="F32" s="77"/>
      <c r="G32" s="69" t="s">
        <v>4</v>
      </c>
      <c r="H32" s="70"/>
      <c r="I32" s="71"/>
    </row>
    <row r="33" spans="1:9" x14ac:dyDescent="0.25">
      <c r="A33" s="79" t="s">
        <v>4</v>
      </c>
      <c r="B33" s="76"/>
      <c r="C33" s="77"/>
      <c r="D33" s="75" t="s">
        <v>4</v>
      </c>
      <c r="E33" s="76"/>
      <c r="F33" s="77"/>
      <c r="G33" s="69" t="s">
        <v>4</v>
      </c>
      <c r="H33" s="70"/>
      <c r="I33" s="71"/>
    </row>
    <row r="34" spans="1:9" x14ac:dyDescent="0.25">
      <c r="A34" s="79" t="s">
        <v>4</v>
      </c>
      <c r="B34" s="76"/>
      <c r="C34" s="77"/>
      <c r="D34" s="75" t="s">
        <v>4</v>
      </c>
      <c r="E34" s="76"/>
      <c r="F34" s="77"/>
      <c r="G34" s="69" t="s">
        <v>4</v>
      </c>
      <c r="H34" s="70"/>
      <c r="I34" s="71"/>
    </row>
    <row r="35" spans="1:9" x14ac:dyDescent="0.25">
      <c r="A35" s="80" t="s">
        <v>55</v>
      </c>
      <c r="B35" s="73"/>
      <c r="C35" s="74"/>
      <c r="D35" s="72" t="s">
        <v>55</v>
      </c>
      <c r="E35" s="73"/>
      <c r="F35" s="74"/>
      <c r="G35" s="72" t="s">
        <v>55</v>
      </c>
      <c r="H35" s="73"/>
      <c r="I35" s="74"/>
    </row>
    <row r="36" spans="1:9" x14ac:dyDescent="0.25">
      <c r="A36" s="19" t="s">
        <v>56</v>
      </c>
    </row>
    <row r="37" spans="1:9" ht="12.75" customHeight="1" x14ac:dyDescent="0.25">
      <c r="A37" s="64" t="s">
        <v>4</v>
      </c>
      <c r="B37" s="65"/>
      <c r="C37" s="65"/>
      <c r="D37" s="65"/>
      <c r="E37" s="65"/>
      <c r="F37" s="65"/>
      <c r="G37" s="65"/>
      <c r="H37" s="65"/>
      <c r="I37" s="65"/>
    </row>
  </sheetData>
  <sheetProtection algorithmName="SHA-512" hashValue="64dr2stO0S0rp8cBvw+R8wP/UVceYpNkfQ6lpeud0xJsV34KRBByAQDmgUHuXe9eNYAxgjjbRQ7OMbCkkvOa0w==" saltValue="3CRZKm6MIFANnp0hT14Rj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8" t="s">
        <v>57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10" t="s">
        <v>1</v>
      </c>
      <c r="B2" s="111"/>
      <c r="C2" s="119" t="str">
        <f>'Stavební rozpočet'!C2</f>
        <v>Aquasvět Chomutov</v>
      </c>
      <c r="D2" s="120"/>
      <c r="E2" s="107" t="s">
        <v>2</v>
      </c>
      <c r="F2" s="107" t="str">
        <f>'Stavební rozpočet'!I2</f>
        <v> </v>
      </c>
      <c r="G2" s="111"/>
      <c r="H2" s="107" t="s">
        <v>3</v>
      </c>
      <c r="I2" s="115" t="s">
        <v>4</v>
      </c>
    </row>
    <row r="3" spans="1:9" ht="15" customHeight="1" x14ac:dyDescent="0.25">
      <c r="A3" s="112"/>
      <c r="B3" s="65"/>
      <c r="C3" s="121"/>
      <c r="D3" s="121"/>
      <c r="E3" s="65"/>
      <c r="F3" s="65"/>
      <c r="G3" s="65"/>
      <c r="H3" s="65"/>
      <c r="I3" s="116"/>
    </row>
    <row r="4" spans="1:9" x14ac:dyDescent="0.25">
      <c r="A4" s="105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6" t="s">
        <v>4</v>
      </c>
    </row>
    <row r="5" spans="1:9" ht="15" customHeight="1" x14ac:dyDescent="0.25">
      <c r="A5" s="112"/>
      <c r="B5" s="65"/>
      <c r="C5" s="65"/>
      <c r="D5" s="65"/>
      <c r="E5" s="65"/>
      <c r="F5" s="65"/>
      <c r="G5" s="65"/>
      <c r="H5" s="65"/>
      <c r="I5" s="116"/>
    </row>
    <row r="6" spans="1:9" x14ac:dyDescent="0.25">
      <c r="A6" s="105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64" t="str">
        <f>'Stavební rozpočet'!I6</f>
        <v> </v>
      </c>
      <c r="G6" s="65"/>
      <c r="H6" s="64" t="s">
        <v>3</v>
      </c>
      <c r="I6" s="116" t="s">
        <v>4</v>
      </c>
    </row>
    <row r="7" spans="1:9" ht="15" customHeight="1" x14ac:dyDescent="0.25">
      <c r="A7" s="112"/>
      <c r="B7" s="65"/>
      <c r="C7" s="65"/>
      <c r="D7" s="65"/>
      <c r="E7" s="65"/>
      <c r="F7" s="65"/>
      <c r="G7" s="65"/>
      <c r="H7" s="65"/>
      <c r="I7" s="116"/>
    </row>
    <row r="8" spans="1:9" x14ac:dyDescent="0.25">
      <c r="A8" s="105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8">
        <v>51</v>
      </c>
    </row>
    <row r="9" spans="1:9" x14ac:dyDescent="0.25">
      <c r="A9" s="112"/>
      <c r="B9" s="65"/>
      <c r="C9" s="65"/>
      <c r="D9" s="65"/>
      <c r="E9" s="65"/>
      <c r="F9" s="65"/>
      <c r="G9" s="65"/>
      <c r="H9" s="65"/>
      <c r="I9" s="116"/>
    </row>
    <row r="10" spans="1:9" x14ac:dyDescent="0.25">
      <c r="A10" s="105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9" t="str">
        <f>'Stavební rozpočet'!G8</f>
        <v>28.10.2024</v>
      </c>
    </row>
    <row r="11" spans="1:9" x14ac:dyDescent="0.25">
      <c r="A11" s="106"/>
      <c r="B11" s="104"/>
      <c r="C11" s="104"/>
      <c r="D11" s="104"/>
      <c r="E11" s="104"/>
      <c r="F11" s="104"/>
      <c r="G11" s="104"/>
      <c r="H11" s="104"/>
      <c r="I11" s="100"/>
    </row>
    <row r="13" spans="1:9" ht="15.75" x14ac:dyDescent="0.25">
      <c r="A13" s="131" t="s">
        <v>58</v>
      </c>
      <c r="B13" s="131"/>
      <c r="C13" s="131"/>
      <c r="D13" s="131"/>
      <c r="E13" s="131"/>
    </row>
    <row r="14" spans="1:9" x14ac:dyDescent="0.25">
      <c r="A14" s="132" t="s">
        <v>59</v>
      </c>
      <c r="B14" s="133"/>
      <c r="C14" s="133"/>
      <c r="D14" s="133"/>
      <c r="E14" s="134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38" t="s">
        <v>24</v>
      </c>
      <c r="B15" s="139"/>
      <c r="C15" s="139"/>
      <c r="D15" s="139"/>
      <c r="E15" s="140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8" t="s">
        <v>27</v>
      </c>
      <c r="B16" s="139"/>
      <c r="C16" s="139"/>
      <c r="D16" s="139"/>
      <c r="E16" s="140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5" t="s">
        <v>30</v>
      </c>
      <c r="B17" s="136"/>
      <c r="C17" s="136"/>
      <c r="D17" s="136"/>
      <c r="E17" s="137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22" t="s">
        <v>63</v>
      </c>
      <c r="B18" s="123"/>
      <c r="C18" s="123"/>
      <c r="D18" s="123"/>
      <c r="E18" s="124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32" t="s">
        <v>21</v>
      </c>
      <c r="B20" s="133"/>
      <c r="C20" s="133"/>
      <c r="D20" s="133"/>
      <c r="E20" s="134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38" t="s">
        <v>25</v>
      </c>
      <c r="B21" s="139"/>
      <c r="C21" s="139"/>
      <c r="D21" s="139"/>
      <c r="E21" s="140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8" t="s">
        <v>28</v>
      </c>
      <c r="B22" s="139"/>
      <c r="C22" s="139"/>
      <c r="D22" s="139"/>
      <c r="E22" s="140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8" t="s">
        <v>31</v>
      </c>
      <c r="B23" s="139"/>
      <c r="C23" s="139"/>
      <c r="D23" s="139"/>
      <c r="E23" s="140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8" t="s">
        <v>32</v>
      </c>
      <c r="B24" s="139"/>
      <c r="C24" s="139"/>
      <c r="D24" s="139"/>
      <c r="E24" s="140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8" t="s">
        <v>34</v>
      </c>
      <c r="B25" s="139"/>
      <c r="C25" s="139"/>
      <c r="D25" s="139"/>
      <c r="E25" s="140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5" t="s">
        <v>35</v>
      </c>
      <c r="B26" s="136"/>
      <c r="C26" s="136"/>
      <c r="D26" s="136"/>
      <c r="E26" s="137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22" t="s">
        <v>64</v>
      </c>
      <c r="B27" s="123"/>
      <c r="C27" s="123"/>
      <c r="D27" s="123"/>
      <c r="E27" s="124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25" t="s">
        <v>65</v>
      </c>
      <c r="B29" s="126"/>
      <c r="C29" s="126"/>
      <c r="D29" s="126"/>
      <c r="E29" s="127"/>
      <c r="F29" s="128">
        <f>I18+I27</f>
        <v>0</v>
      </c>
      <c r="G29" s="129"/>
      <c r="H29" s="129"/>
      <c r="I29" s="130"/>
    </row>
    <row r="33" spans="1:9" ht="15.75" x14ac:dyDescent="0.25">
      <c r="A33" s="131" t="s">
        <v>66</v>
      </c>
      <c r="B33" s="131"/>
      <c r="C33" s="131"/>
      <c r="D33" s="131"/>
      <c r="E33" s="131"/>
    </row>
    <row r="34" spans="1:9" x14ac:dyDescent="0.25">
      <c r="A34" s="132" t="s">
        <v>67</v>
      </c>
      <c r="B34" s="133"/>
      <c r="C34" s="133"/>
      <c r="D34" s="133"/>
      <c r="E34" s="134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35" t="s">
        <v>4</v>
      </c>
      <c r="B35" s="136"/>
      <c r="C35" s="136"/>
      <c r="D35" s="136"/>
      <c r="E35" s="137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22" t="s">
        <v>68</v>
      </c>
      <c r="B36" s="123"/>
      <c r="C36" s="123"/>
      <c r="D36" s="123"/>
      <c r="E36" s="124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74"/>
  <sheetViews>
    <sheetView tabSelected="1" zoomScale="80" zoomScaleNormal="80" workbookViewId="0">
      <pane ySplit="11" topLeftCell="A48" activePane="bottomLeft" state="frozen"/>
      <selection pane="bottomLeft" activeCell="B69" sqref="B69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10" t="s">
        <v>1</v>
      </c>
      <c r="B2" s="111"/>
      <c r="C2" s="119" t="s">
        <v>269</v>
      </c>
      <c r="D2" s="120"/>
      <c r="E2" s="111" t="s">
        <v>70</v>
      </c>
      <c r="F2" s="111"/>
      <c r="G2" s="111" t="s">
        <v>71</v>
      </c>
      <c r="H2" s="107" t="s">
        <v>2</v>
      </c>
      <c r="I2" s="111" t="s">
        <v>72</v>
      </c>
      <c r="J2" s="111"/>
      <c r="K2" s="115"/>
    </row>
    <row r="3" spans="1:76" x14ac:dyDescent="0.25">
      <c r="A3" s="112"/>
      <c r="B3" s="65"/>
      <c r="C3" s="121"/>
      <c r="D3" s="121"/>
      <c r="E3" s="65"/>
      <c r="F3" s="65"/>
      <c r="G3" s="65"/>
      <c r="H3" s="65"/>
      <c r="I3" s="65"/>
      <c r="J3" s="65"/>
      <c r="K3" s="116"/>
    </row>
    <row r="4" spans="1:76" x14ac:dyDescent="0.25">
      <c r="A4" s="105" t="s">
        <v>5</v>
      </c>
      <c r="B4" s="65"/>
      <c r="C4" s="64" t="s">
        <v>71</v>
      </c>
      <c r="D4" s="65"/>
      <c r="E4" s="65" t="s">
        <v>9</v>
      </c>
      <c r="F4" s="65"/>
      <c r="G4" s="65" t="s">
        <v>71</v>
      </c>
      <c r="H4" s="64" t="s">
        <v>6</v>
      </c>
      <c r="I4" s="65" t="s">
        <v>72</v>
      </c>
      <c r="J4" s="65"/>
      <c r="K4" s="116"/>
    </row>
    <row r="5" spans="1:76" x14ac:dyDescent="0.25">
      <c r="A5" s="112"/>
      <c r="B5" s="65"/>
      <c r="C5" s="65"/>
      <c r="D5" s="65"/>
      <c r="E5" s="65"/>
      <c r="F5" s="65"/>
      <c r="G5" s="65"/>
      <c r="H5" s="65"/>
      <c r="I5" s="65"/>
      <c r="J5" s="65"/>
      <c r="K5" s="116"/>
    </row>
    <row r="6" spans="1:76" x14ac:dyDescent="0.25">
      <c r="A6" s="105" t="s">
        <v>7</v>
      </c>
      <c r="B6" s="65"/>
      <c r="C6" s="64" t="s">
        <v>71</v>
      </c>
      <c r="D6" s="65"/>
      <c r="E6" s="65" t="s">
        <v>10</v>
      </c>
      <c r="F6" s="65"/>
      <c r="G6" s="65" t="s">
        <v>71</v>
      </c>
      <c r="H6" s="64" t="s">
        <v>8</v>
      </c>
      <c r="I6" s="155" t="s">
        <v>72</v>
      </c>
      <c r="J6" s="114"/>
      <c r="K6" s="117"/>
    </row>
    <row r="7" spans="1:76" x14ac:dyDescent="0.25">
      <c r="A7" s="112"/>
      <c r="B7" s="65"/>
      <c r="C7" s="65"/>
      <c r="D7" s="65"/>
      <c r="E7" s="65"/>
      <c r="F7" s="65"/>
      <c r="G7" s="65"/>
      <c r="H7" s="65"/>
      <c r="I7" s="114"/>
      <c r="J7" s="114"/>
      <c r="K7" s="117"/>
    </row>
    <row r="8" spans="1:76" x14ac:dyDescent="0.25">
      <c r="A8" s="105" t="s">
        <v>12</v>
      </c>
      <c r="B8" s="65"/>
      <c r="C8" s="64" t="s">
        <v>71</v>
      </c>
      <c r="D8" s="65"/>
      <c r="E8" s="65" t="s">
        <v>73</v>
      </c>
      <c r="F8" s="65"/>
      <c r="G8" s="65" t="s">
        <v>74</v>
      </c>
      <c r="H8" s="64" t="s">
        <v>13</v>
      </c>
      <c r="I8" s="64" t="s">
        <v>75</v>
      </c>
      <c r="J8" s="65"/>
      <c r="K8" s="116"/>
    </row>
    <row r="9" spans="1:76" x14ac:dyDescent="0.25">
      <c r="A9" s="160"/>
      <c r="B9" s="156"/>
      <c r="C9" s="156"/>
      <c r="D9" s="156"/>
      <c r="E9" s="156"/>
      <c r="F9" s="156"/>
      <c r="G9" s="156"/>
      <c r="H9" s="156"/>
      <c r="I9" s="156"/>
      <c r="J9" s="156"/>
      <c r="K9" s="157"/>
    </row>
    <row r="10" spans="1:76" x14ac:dyDescent="0.25">
      <c r="A10" s="29" t="s">
        <v>76</v>
      </c>
      <c r="B10" s="30" t="s">
        <v>77</v>
      </c>
      <c r="C10" s="158" t="s">
        <v>78</v>
      </c>
      <c r="D10" s="159"/>
      <c r="E10" s="30" t="s">
        <v>79</v>
      </c>
      <c r="F10" s="31" t="s">
        <v>80</v>
      </c>
      <c r="G10" s="32" t="s">
        <v>81</v>
      </c>
      <c r="H10" s="150" t="s">
        <v>82</v>
      </c>
      <c r="I10" s="151"/>
      <c r="J10" s="152"/>
      <c r="K10" s="33" t="s">
        <v>83</v>
      </c>
      <c r="BK10" s="34" t="s">
        <v>84</v>
      </c>
      <c r="BL10" s="35" t="s">
        <v>85</v>
      </c>
      <c r="BW10" s="35" t="s">
        <v>86</v>
      </c>
    </row>
    <row r="11" spans="1:76" x14ac:dyDescent="0.25">
      <c r="A11" s="36" t="s">
        <v>71</v>
      </c>
      <c r="B11" s="37" t="s">
        <v>71</v>
      </c>
      <c r="C11" s="148" t="s">
        <v>87</v>
      </c>
      <c r="D11" s="149"/>
      <c r="E11" s="37" t="s">
        <v>71</v>
      </c>
      <c r="F11" s="37" t="s">
        <v>71</v>
      </c>
      <c r="G11" s="38" t="s">
        <v>88</v>
      </c>
      <c r="H11" s="39" t="s">
        <v>89</v>
      </c>
      <c r="I11" s="40" t="s">
        <v>26</v>
      </c>
      <c r="J11" s="41" t="s">
        <v>90</v>
      </c>
      <c r="K11" s="42" t="s">
        <v>91</v>
      </c>
      <c r="Z11" s="34" t="s">
        <v>92</v>
      </c>
      <c r="AA11" s="34" t="s">
        <v>93</v>
      </c>
      <c r="AB11" s="34" t="s">
        <v>94</v>
      </c>
      <c r="AC11" s="34" t="s">
        <v>95</v>
      </c>
      <c r="AD11" s="34" t="s">
        <v>96</v>
      </c>
      <c r="AE11" s="34" t="s">
        <v>97</v>
      </c>
      <c r="AF11" s="34" t="s">
        <v>98</v>
      </c>
      <c r="AG11" s="34" t="s">
        <v>99</v>
      </c>
      <c r="AH11" s="34" t="s">
        <v>100</v>
      </c>
      <c r="BH11" s="34" t="s">
        <v>101</v>
      </c>
      <c r="BI11" s="34" t="s">
        <v>102</v>
      </c>
      <c r="BJ11" s="34" t="s">
        <v>103</v>
      </c>
    </row>
    <row r="12" spans="1:76" x14ac:dyDescent="0.25">
      <c r="A12" s="43" t="s">
        <v>4</v>
      </c>
      <c r="B12" s="44" t="s">
        <v>4</v>
      </c>
      <c r="C12" s="153" t="s">
        <v>104</v>
      </c>
      <c r="D12" s="154"/>
      <c r="E12" s="45" t="s">
        <v>71</v>
      </c>
      <c r="F12" s="45" t="s">
        <v>71</v>
      </c>
      <c r="G12" s="45" t="s">
        <v>71</v>
      </c>
      <c r="H12" s="46">
        <f>H13+H17+H32+H36+H54+H56+H61</f>
        <v>0</v>
      </c>
      <c r="I12" s="46">
        <f>I13+I17+I32+I36+I54+I56+I61</f>
        <v>0</v>
      </c>
      <c r="J12" s="46">
        <f>J13+J17+J32+J36+J54+J56+J61</f>
        <v>0</v>
      </c>
      <c r="K12" s="47" t="s">
        <v>4</v>
      </c>
    </row>
    <row r="13" spans="1:76" x14ac:dyDescent="0.25">
      <c r="A13" s="48" t="s">
        <v>4</v>
      </c>
      <c r="B13" s="49" t="s">
        <v>105</v>
      </c>
      <c r="C13" s="146" t="s">
        <v>106</v>
      </c>
      <c r="D13" s="147"/>
      <c r="E13" s="50" t="s">
        <v>71</v>
      </c>
      <c r="F13" s="50" t="s">
        <v>71</v>
      </c>
      <c r="G13" s="50" t="s">
        <v>71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107</v>
      </c>
      <c r="B14" s="2" t="s">
        <v>108</v>
      </c>
      <c r="C14" s="64" t="s">
        <v>109</v>
      </c>
      <c r="D14" s="65"/>
      <c r="E14" s="2" t="s">
        <v>110</v>
      </c>
      <c r="F14" s="52">
        <v>108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107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111</v>
      </c>
      <c r="AZ14" s="54" t="s">
        <v>112</v>
      </c>
      <c r="BA14" s="34" t="s">
        <v>113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109</v>
      </c>
    </row>
    <row r="15" spans="1:76" x14ac:dyDescent="0.25">
      <c r="A15" s="1" t="s">
        <v>114</v>
      </c>
      <c r="B15" s="2" t="s">
        <v>115</v>
      </c>
      <c r="C15" s="64" t="s">
        <v>116</v>
      </c>
      <c r="D15" s="65"/>
      <c r="E15" s="2" t="s">
        <v>110</v>
      </c>
      <c r="F15" s="52">
        <v>85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107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111</v>
      </c>
      <c r="AZ15" s="54" t="s">
        <v>112</v>
      </c>
      <c r="BA15" s="34" t="s">
        <v>113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116</v>
      </c>
    </row>
    <row r="16" spans="1:76" x14ac:dyDescent="0.25">
      <c r="A16" s="1" t="s">
        <v>117</v>
      </c>
      <c r="B16" s="2" t="s">
        <v>118</v>
      </c>
      <c r="C16" s="64" t="s">
        <v>119</v>
      </c>
      <c r="D16" s="65"/>
      <c r="E16" s="2" t="s">
        <v>110</v>
      </c>
      <c r="F16" s="52">
        <v>4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107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111</v>
      </c>
      <c r="AZ16" s="54" t="s">
        <v>112</v>
      </c>
      <c r="BA16" s="34" t="s">
        <v>113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119</v>
      </c>
    </row>
    <row r="17" spans="1:76" x14ac:dyDescent="0.25">
      <c r="A17" s="48" t="s">
        <v>4</v>
      </c>
      <c r="B17" s="49" t="s">
        <v>120</v>
      </c>
      <c r="C17" s="146" t="s">
        <v>121</v>
      </c>
      <c r="D17" s="147"/>
      <c r="E17" s="50" t="s">
        <v>71</v>
      </c>
      <c r="F17" s="50" t="s">
        <v>71</v>
      </c>
      <c r="G17" s="50" t="s">
        <v>71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122</v>
      </c>
      <c r="B18" s="2" t="s">
        <v>123</v>
      </c>
      <c r="C18" s="64" t="s">
        <v>124</v>
      </c>
      <c r="D18" s="65"/>
      <c r="E18" s="2" t="s">
        <v>125</v>
      </c>
      <c r="F18" s="52">
        <v>108</v>
      </c>
      <c r="G18" s="6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126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114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127</v>
      </c>
      <c r="AZ18" s="54" t="s">
        <v>112</v>
      </c>
      <c r="BA18" s="34" t="s">
        <v>113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124</v>
      </c>
    </row>
    <row r="19" spans="1:76" x14ac:dyDescent="0.25">
      <c r="A19" s="1" t="s">
        <v>128</v>
      </c>
      <c r="B19" s="2" t="s">
        <v>129</v>
      </c>
      <c r="C19" s="64" t="s">
        <v>130</v>
      </c>
      <c r="D19" s="65"/>
      <c r="E19" s="2" t="s">
        <v>125</v>
      </c>
      <c r="F19" s="52">
        <v>85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126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114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127</v>
      </c>
      <c r="AZ19" s="54" t="s">
        <v>112</v>
      </c>
      <c r="BA19" s="34" t="s">
        <v>113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130</v>
      </c>
    </row>
    <row r="20" spans="1:76" x14ac:dyDescent="0.25">
      <c r="A20" s="1" t="s">
        <v>131</v>
      </c>
      <c r="B20" s="2" t="s">
        <v>132</v>
      </c>
      <c r="C20" s="64" t="s">
        <v>133</v>
      </c>
      <c r="D20" s="65"/>
      <c r="E20" s="2" t="s">
        <v>125</v>
      </c>
      <c r="F20" s="52">
        <v>4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126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114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127</v>
      </c>
      <c r="AZ20" s="54" t="s">
        <v>112</v>
      </c>
      <c r="BA20" s="34" t="s">
        <v>113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133</v>
      </c>
    </row>
    <row r="21" spans="1:76" x14ac:dyDescent="0.25">
      <c r="A21" s="1" t="s">
        <v>134</v>
      </c>
      <c r="B21" s="2" t="s">
        <v>135</v>
      </c>
      <c r="C21" s="64" t="s">
        <v>136</v>
      </c>
      <c r="D21" s="65"/>
      <c r="E21" s="2" t="s">
        <v>110</v>
      </c>
      <c r="F21" s="52">
        <v>38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107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127</v>
      </c>
      <c r="AZ21" s="54" t="s">
        <v>112</v>
      </c>
      <c r="BA21" s="34" t="s">
        <v>113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136</v>
      </c>
    </row>
    <row r="22" spans="1:76" ht="25.5" x14ac:dyDescent="0.25">
      <c r="A22" s="1" t="s">
        <v>137</v>
      </c>
      <c r="B22" s="2" t="s">
        <v>138</v>
      </c>
      <c r="C22" s="64" t="s">
        <v>139</v>
      </c>
      <c r="D22" s="65"/>
      <c r="E22" s="2" t="s">
        <v>110</v>
      </c>
      <c r="F22" s="52">
        <v>10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107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127</v>
      </c>
      <c r="AZ22" s="54" t="s">
        <v>112</v>
      </c>
      <c r="BA22" s="34" t="s">
        <v>113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139</v>
      </c>
    </row>
    <row r="23" spans="1:76" x14ac:dyDescent="0.25">
      <c r="A23" s="1" t="s">
        <v>140</v>
      </c>
      <c r="B23" s="2" t="s">
        <v>141</v>
      </c>
      <c r="C23" s="64" t="s">
        <v>142</v>
      </c>
      <c r="D23" s="65"/>
      <c r="E23" s="2" t="s">
        <v>110</v>
      </c>
      <c r="F23" s="52">
        <v>44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107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127</v>
      </c>
      <c r="AZ23" s="54" t="s">
        <v>112</v>
      </c>
      <c r="BA23" s="34" t="s">
        <v>113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142</v>
      </c>
    </row>
    <row r="24" spans="1:76" ht="25.5" x14ac:dyDescent="0.25">
      <c r="A24" s="1" t="s">
        <v>143</v>
      </c>
      <c r="B24" s="2" t="s">
        <v>144</v>
      </c>
      <c r="C24" s="64" t="s">
        <v>145</v>
      </c>
      <c r="D24" s="65"/>
      <c r="E24" s="2" t="s">
        <v>110</v>
      </c>
      <c r="F24" s="52">
        <v>59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107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127</v>
      </c>
      <c r="AZ24" s="54" t="s">
        <v>112</v>
      </c>
      <c r="BA24" s="34" t="s">
        <v>113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145</v>
      </c>
    </row>
    <row r="25" spans="1:76" ht="25.5" x14ac:dyDescent="0.25">
      <c r="A25" s="1" t="s">
        <v>146</v>
      </c>
      <c r="B25" s="2" t="s">
        <v>147</v>
      </c>
      <c r="C25" s="64" t="s">
        <v>148</v>
      </c>
      <c r="D25" s="65"/>
      <c r="E25" s="2" t="s">
        <v>110</v>
      </c>
      <c r="F25" s="52">
        <v>6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107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127</v>
      </c>
      <c r="AZ25" s="54" t="s">
        <v>112</v>
      </c>
      <c r="BA25" s="34" t="s">
        <v>113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148</v>
      </c>
    </row>
    <row r="26" spans="1:76" x14ac:dyDescent="0.25">
      <c r="A26" s="1" t="s">
        <v>149</v>
      </c>
      <c r="B26" s="2" t="s">
        <v>150</v>
      </c>
      <c r="C26" s="64" t="s">
        <v>151</v>
      </c>
      <c r="D26" s="65"/>
      <c r="E26" s="2" t="s">
        <v>110</v>
      </c>
      <c r="F26" s="52">
        <v>4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107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127</v>
      </c>
      <c r="AZ26" s="54" t="s">
        <v>112</v>
      </c>
      <c r="BA26" s="34" t="s">
        <v>113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151</v>
      </c>
    </row>
    <row r="27" spans="1:76" ht="25.5" x14ac:dyDescent="0.25">
      <c r="A27" s="1" t="s">
        <v>152</v>
      </c>
      <c r="B27" s="2" t="s">
        <v>153</v>
      </c>
      <c r="C27" s="64" t="s">
        <v>154</v>
      </c>
      <c r="D27" s="65"/>
      <c r="E27" s="2" t="s">
        <v>110</v>
      </c>
      <c r="F27" s="52">
        <v>8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107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127</v>
      </c>
      <c r="AZ27" s="54" t="s">
        <v>112</v>
      </c>
      <c r="BA27" s="34" t="s">
        <v>113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154</v>
      </c>
    </row>
    <row r="28" spans="1:76" x14ac:dyDescent="0.25">
      <c r="A28" s="1" t="s">
        <v>155</v>
      </c>
      <c r="B28" s="2" t="s">
        <v>156</v>
      </c>
      <c r="C28" s="64" t="s">
        <v>157</v>
      </c>
      <c r="D28" s="65"/>
      <c r="E28" s="2" t="s">
        <v>110</v>
      </c>
      <c r="F28" s="52">
        <v>6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107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127</v>
      </c>
      <c r="AZ28" s="54" t="s">
        <v>112</v>
      </c>
      <c r="BA28" s="34" t="s">
        <v>113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157</v>
      </c>
    </row>
    <row r="29" spans="1:76" x14ac:dyDescent="0.25">
      <c r="A29" s="1" t="s">
        <v>158</v>
      </c>
      <c r="B29" s="2" t="s">
        <v>159</v>
      </c>
      <c r="C29" s="64" t="s">
        <v>160</v>
      </c>
      <c r="D29" s="65"/>
      <c r="E29" s="2" t="s">
        <v>110</v>
      </c>
      <c r="F29" s="52">
        <v>7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107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127</v>
      </c>
      <c r="AZ29" s="54" t="s">
        <v>112</v>
      </c>
      <c r="BA29" s="34" t="s">
        <v>113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160</v>
      </c>
    </row>
    <row r="30" spans="1:76" x14ac:dyDescent="0.25">
      <c r="A30" s="1" t="s">
        <v>161</v>
      </c>
      <c r="B30" s="2" t="s">
        <v>162</v>
      </c>
      <c r="C30" s="64" t="s">
        <v>163</v>
      </c>
      <c r="D30" s="65"/>
      <c r="E30" s="2" t="s">
        <v>110</v>
      </c>
      <c r="F30" s="52">
        <v>1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107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127</v>
      </c>
      <c r="AZ30" s="54" t="s">
        <v>112</v>
      </c>
      <c r="BA30" s="34" t="s">
        <v>113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163</v>
      </c>
    </row>
    <row r="31" spans="1:76" x14ac:dyDescent="0.25">
      <c r="A31" s="1" t="s">
        <v>164</v>
      </c>
      <c r="B31" s="2" t="s">
        <v>165</v>
      </c>
      <c r="C31" s="64" t="s">
        <v>166</v>
      </c>
      <c r="D31" s="65"/>
      <c r="E31" s="2" t="s">
        <v>110</v>
      </c>
      <c r="F31" s="52">
        <v>14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107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127</v>
      </c>
      <c r="AZ31" s="54" t="s">
        <v>112</v>
      </c>
      <c r="BA31" s="34" t="s">
        <v>113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166</v>
      </c>
    </row>
    <row r="32" spans="1:76" x14ac:dyDescent="0.25">
      <c r="A32" s="48" t="s">
        <v>4</v>
      </c>
      <c r="B32" s="49" t="s">
        <v>167</v>
      </c>
      <c r="C32" s="146" t="s">
        <v>168</v>
      </c>
      <c r="D32" s="147"/>
      <c r="E32" s="50" t="s">
        <v>71</v>
      </c>
      <c r="F32" s="50" t="s">
        <v>71</v>
      </c>
      <c r="G32" s="50" t="s">
        <v>71</v>
      </c>
      <c r="H32" s="28">
        <f>SUM(H33:H35)</f>
        <v>0</v>
      </c>
      <c r="I32" s="28">
        <f>SUM(I33:I35)</f>
        <v>0</v>
      </c>
      <c r="J32" s="28">
        <f>SUM(J33:J35)</f>
        <v>0</v>
      </c>
      <c r="K32" s="51" t="s">
        <v>4</v>
      </c>
      <c r="AI32" s="34" t="s">
        <v>4</v>
      </c>
      <c r="AS32" s="28">
        <f>SUM(AJ33:AJ35)</f>
        <v>0</v>
      </c>
      <c r="AT32" s="28">
        <f>SUM(AK33:AK35)</f>
        <v>0</v>
      </c>
      <c r="AU32" s="28">
        <f>SUM(AL33:AL35)</f>
        <v>0</v>
      </c>
    </row>
    <row r="33" spans="1:76" x14ac:dyDescent="0.25">
      <c r="A33" s="1" t="s">
        <v>169</v>
      </c>
      <c r="B33" s="2" t="s">
        <v>108</v>
      </c>
      <c r="C33" s="64" t="s">
        <v>109</v>
      </c>
      <c r="D33" s="65"/>
      <c r="E33" s="2" t="s">
        <v>110</v>
      </c>
      <c r="F33" s="52">
        <v>36</v>
      </c>
      <c r="G33" s="62">
        <v>0</v>
      </c>
      <c r="H33" s="52">
        <f>F33*AO33</f>
        <v>0</v>
      </c>
      <c r="I33" s="52">
        <f>F33*AP33</f>
        <v>0</v>
      </c>
      <c r="J33" s="52">
        <f>F33*G33</f>
        <v>0</v>
      </c>
      <c r="K33" s="53" t="s">
        <v>4</v>
      </c>
      <c r="Z33" s="52">
        <f>IF(AQ33="5",BJ33,0)</f>
        <v>0</v>
      </c>
      <c r="AB33" s="52">
        <f>IF(AQ33="1",BH33,0)</f>
        <v>0</v>
      </c>
      <c r="AC33" s="52">
        <f>IF(AQ33="1",BI33,0)</f>
        <v>0</v>
      </c>
      <c r="AD33" s="52">
        <f>IF(AQ33="7",BH33,0)</f>
        <v>0</v>
      </c>
      <c r="AE33" s="52">
        <f>IF(AQ33="7",BI33,0)</f>
        <v>0</v>
      </c>
      <c r="AF33" s="52">
        <f>IF(AQ33="2",BH33,0)</f>
        <v>0</v>
      </c>
      <c r="AG33" s="52">
        <f>IF(AQ33="2",BI33,0)</f>
        <v>0</v>
      </c>
      <c r="AH33" s="52">
        <f>IF(AQ33="0",BJ33,0)</f>
        <v>0</v>
      </c>
      <c r="AI33" s="34" t="s">
        <v>4</v>
      </c>
      <c r="AJ33" s="52">
        <f>IF(AN33=0,J33,0)</f>
        <v>0</v>
      </c>
      <c r="AK33" s="52">
        <f>IF(AN33=12,J33,0)</f>
        <v>0</v>
      </c>
      <c r="AL33" s="52">
        <f>IF(AN33=21,J33,0)</f>
        <v>0</v>
      </c>
      <c r="AN33" s="52">
        <v>21</v>
      </c>
      <c r="AO33" s="52">
        <f>G33*0</f>
        <v>0</v>
      </c>
      <c r="AP33" s="52">
        <f>G33*(1-0)</f>
        <v>0</v>
      </c>
      <c r="AQ33" s="54" t="s">
        <v>107</v>
      </c>
      <c r="AV33" s="52">
        <f>AW33+AX33</f>
        <v>0</v>
      </c>
      <c r="AW33" s="52">
        <f>F33*AO33</f>
        <v>0</v>
      </c>
      <c r="AX33" s="52">
        <f>F33*AP33</f>
        <v>0</v>
      </c>
      <c r="AY33" s="54" t="s">
        <v>170</v>
      </c>
      <c r="AZ33" s="54" t="s">
        <v>112</v>
      </c>
      <c r="BA33" s="34" t="s">
        <v>113</v>
      </c>
      <c r="BC33" s="52">
        <f>AW33+AX33</f>
        <v>0</v>
      </c>
      <c r="BD33" s="52">
        <f>G33/(100-BE33)*100</f>
        <v>0</v>
      </c>
      <c r="BE33" s="52">
        <v>0</v>
      </c>
      <c r="BF33" s="52">
        <f>33</f>
        <v>33</v>
      </c>
      <c r="BH33" s="52">
        <f>F33*AO33</f>
        <v>0</v>
      </c>
      <c r="BI33" s="52">
        <f>F33*AP33</f>
        <v>0</v>
      </c>
      <c r="BJ33" s="52">
        <f>F33*G33</f>
        <v>0</v>
      </c>
      <c r="BK33" s="52"/>
      <c r="BL33" s="52"/>
      <c r="BW33" s="52">
        <v>21</v>
      </c>
      <c r="BX33" s="3" t="s">
        <v>109</v>
      </c>
    </row>
    <row r="34" spans="1:76" x14ac:dyDescent="0.25">
      <c r="A34" s="1" t="s">
        <v>171</v>
      </c>
      <c r="B34" s="2" t="s">
        <v>115</v>
      </c>
      <c r="C34" s="64" t="s">
        <v>116</v>
      </c>
      <c r="D34" s="65"/>
      <c r="E34" s="2" t="s">
        <v>110</v>
      </c>
      <c r="F34" s="52">
        <v>204</v>
      </c>
      <c r="G34" s="62">
        <v>0</v>
      </c>
      <c r="H34" s="52">
        <f>F34*AO34</f>
        <v>0</v>
      </c>
      <c r="I34" s="52">
        <f>F34*AP34</f>
        <v>0</v>
      </c>
      <c r="J34" s="52">
        <f>F34*G34</f>
        <v>0</v>
      </c>
      <c r="K34" s="53" t="s">
        <v>4</v>
      </c>
      <c r="Z34" s="52">
        <f>IF(AQ34="5",BJ34,0)</f>
        <v>0</v>
      </c>
      <c r="AB34" s="52">
        <f>IF(AQ34="1",BH34,0)</f>
        <v>0</v>
      </c>
      <c r="AC34" s="52">
        <f>IF(AQ34="1",BI34,0)</f>
        <v>0</v>
      </c>
      <c r="AD34" s="52">
        <f>IF(AQ34="7",BH34,0)</f>
        <v>0</v>
      </c>
      <c r="AE34" s="52">
        <f>IF(AQ34="7",BI34,0)</f>
        <v>0</v>
      </c>
      <c r="AF34" s="52">
        <f>IF(AQ34="2",BH34,0)</f>
        <v>0</v>
      </c>
      <c r="AG34" s="52">
        <f>IF(AQ34="2",BI34,0)</f>
        <v>0</v>
      </c>
      <c r="AH34" s="52">
        <f>IF(AQ34="0",BJ34,0)</f>
        <v>0</v>
      </c>
      <c r="AI34" s="34" t="s">
        <v>4</v>
      </c>
      <c r="AJ34" s="52">
        <f>IF(AN34=0,J34,0)</f>
        <v>0</v>
      </c>
      <c r="AK34" s="52">
        <f>IF(AN34=12,J34,0)</f>
        <v>0</v>
      </c>
      <c r="AL34" s="52">
        <f>IF(AN34=21,J34,0)</f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107</v>
      </c>
      <c r="AV34" s="52">
        <f>AW34+AX34</f>
        <v>0</v>
      </c>
      <c r="AW34" s="52">
        <f>F34*AO34</f>
        <v>0</v>
      </c>
      <c r="AX34" s="52">
        <f>F34*AP34</f>
        <v>0</v>
      </c>
      <c r="AY34" s="54" t="s">
        <v>170</v>
      </c>
      <c r="AZ34" s="54" t="s">
        <v>112</v>
      </c>
      <c r="BA34" s="34" t="s">
        <v>113</v>
      </c>
      <c r="BC34" s="52">
        <f>AW34+AX34</f>
        <v>0</v>
      </c>
      <c r="BD34" s="52">
        <f>G34/(100-BE34)*100</f>
        <v>0</v>
      </c>
      <c r="BE34" s="52">
        <v>0</v>
      </c>
      <c r="BF34" s="52">
        <f>34</f>
        <v>34</v>
      </c>
      <c r="BH34" s="52">
        <f>F34*AO34</f>
        <v>0</v>
      </c>
      <c r="BI34" s="52">
        <f>F34*AP34</f>
        <v>0</v>
      </c>
      <c r="BJ34" s="52">
        <f>F34*G34</f>
        <v>0</v>
      </c>
      <c r="BK34" s="52"/>
      <c r="BL34" s="52"/>
      <c r="BW34" s="52">
        <v>21</v>
      </c>
      <c r="BX34" s="3" t="s">
        <v>116</v>
      </c>
    </row>
    <row r="35" spans="1:76" x14ac:dyDescent="0.25">
      <c r="A35" s="1" t="s">
        <v>172</v>
      </c>
      <c r="B35" s="2" t="s">
        <v>118</v>
      </c>
      <c r="C35" s="64" t="s">
        <v>119</v>
      </c>
      <c r="D35" s="65"/>
      <c r="E35" s="2" t="s">
        <v>110</v>
      </c>
      <c r="F35" s="52">
        <v>20</v>
      </c>
      <c r="G35" s="62">
        <v>0</v>
      </c>
      <c r="H35" s="52">
        <f>F35*AO35</f>
        <v>0</v>
      </c>
      <c r="I35" s="52">
        <f>F35*AP35</f>
        <v>0</v>
      </c>
      <c r="J35" s="52">
        <f>F35*G35</f>
        <v>0</v>
      </c>
      <c r="K35" s="53" t="s">
        <v>4</v>
      </c>
      <c r="Z35" s="52">
        <f>IF(AQ35="5",BJ35,0)</f>
        <v>0</v>
      </c>
      <c r="AB35" s="52">
        <f>IF(AQ35="1",BH35,0)</f>
        <v>0</v>
      </c>
      <c r="AC35" s="52">
        <f>IF(AQ35="1",BI35,0)</f>
        <v>0</v>
      </c>
      <c r="AD35" s="52">
        <f>IF(AQ35="7",BH35,0)</f>
        <v>0</v>
      </c>
      <c r="AE35" s="52">
        <f>IF(AQ35="7",BI35,0)</f>
        <v>0</v>
      </c>
      <c r="AF35" s="52">
        <f>IF(AQ35="2",BH35,0)</f>
        <v>0</v>
      </c>
      <c r="AG35" s="52">
        <f>IF(AQ35="2",BI35,0)</f>
        <v>0</v>
      </c>
      <c r="AH35" s="52">
        <f>IF(AQ35="0",BJ35,0)</f>
        <v>0</v>
      </c>
      <c r="AI35" s="34" t="s">
        <v>4</v>
      </c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107</v>
      </c>
      <c r="AV35" s="52">
        <f>AW35+AX35</f>
        <v>0</v>
      </c>
      <c r="AW35" s="52">
        <f>F35*AO35</f>
        <v>0</v>
      </c>
      <c r="AX35" s="52">
        <f>F35*AP35</f>
        <v>0</v>
      </c>
      <c r="AY35" s="54" t="s">
        <v>170</v>
      </c>
      <c r="AZ35" s="54" t="s">
        <v>112</v>
      </c>
      <c r="BA35" s="34" t="s">
        <v>113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2"/>
      <c r="BL35" s="52"/>
      <c r="BW35" s="52">
        <v>21</v>
      </c>
      <c r="BX35" s="3" t="s">
        <v>119</v>
      </c>
    </row>
    <row r="36" spans="1:76" x14ac:dyDescent="0.25">
      <c r="A36" s="48" t="s">
        <v>4</v>
      </c>
      <c r="B36" s="49" t="s">
        <v>173</v>
      </c>
      <c r="C36" s="146" t="s">
        <v>174</v>
      </c>
      <c r="D36" s="147"/>
      <c r="E36" s="50" t="s">
        <v>71</v>
      </c>
      <c r="F36" s="50" t="s">
        <v>71</v>
      </c>
      <c r="G36" s="50" t="s">
        <v>71</v>
      </c>
      <c r="H36" s="28">
        <f>SUM(H37:H53)</f>
        <v>0</v>
      </c>
      <c r="I36" s="28">
        <f>SUM(I37:I53)</f>
        <v>0</v>
      </c>
      <c r="J36" s="28">
        <f>SUM(J37:J53)</f>
        <v>0</v>
      </c>
      <c r="K36" s="51" t="s">
        <v>4</v>
      </c>
      <c r="AI36" s="34" t="s">
        <v>4</v>
      </c>
      <c r="AS36" s="28">
        <f>SUM(AJ37:AJ53)</f>
        <v>0</v>
      </c>
      <c r="AT36" s="28">
        <f>SUM(AK37:AK53)</f>
        <v>0</v>
      </c>
      <c r="AU36" s="28">
        <f>SUM(AL37:AL53)</f>
        <v>0</v>
      </c>
    </row>
    <row r="37" spans="1:76" x14ac:dyDescent="0.25">
      <c r="A37" s="1" t="s">
        <v>175</v>
      </c>
      <c r="B37" s="2" t="s">
        <v>123</v>
      </c>
      <c r="C37" s="64" t="s">
        <v>124</v>
      </c>
      <c r="D37" s="65"/>
      <c r="E37" s="2" t="s">
        <v>125</v>
      </c>
      <c r="F37" s="52">
        <v>36</v>
      </c>
      <c r="G37" s="62">
        <v>0</v>
      </c>
      <c r="H37" s="52">
        <f t="shared" ref="H37:H53" si="24">F37*AO37</f>
        <v>0</v>
      </c>
      <c r="I37" s="52">
        <f t="shared" ref="I37:I53" si="25">F37*AP37</f>
        <v>0</v>
      </c>
      <c r="J37" s="52">
        <f t="shared" ref="J37:J53" si="26">F37*G37</f>
        <v>0</v>
      </c>
      <c r="K37" s="53" t="s">
        <v>126</v>
      </c>
      <c r="Z37" s="52">
        <f t="shared" ref="Z37:Z53" si="27">IF(AQ37="5",BJ37,0)</f>
        <v>0</v>
      </c>
      <c r="AB37" s="52">
        <f t="shared" ref="AB37:AB53" si="28">IF(AQ37="1",BH37,0)</f>
        <v>0</v>
      </c>
      <c r="AC37" s="52">
        <f t="shared" ref="AC37:AC53" si="29">IF(AQ37="1",BI37,0)</f>
        <v>0</v>
      </c>
      <c r="AD37" s="52">
        <f t="shared" ref="AD37:AD53" si="30">IF(AQ37="7",BH37,0)</f>
        <v>0</v>
      </c>
      <c r="AE37" s="52">
        <f t="shared" ref="AE37:AE53" si="31">IF(AQ37="7",BI37,0)</f>
        <v>0</v>
      </c>
      <c r="AF37" s="52">
        <f t="shared" ref="AF37:AF53" si="32">IF(AQ37="2",BH37,0)</f>
        <v>0</v>
      </c>
      <c r="AG37" s="52">
        <f t="shared" ref="AG37:AG53" si="33">IF(AQ37="2",BI37,0)</f>
        <v>0</v>
      </c>
      <c r="AH37" s="52">
        <f t="shared" ref="AH37:AH53" si="34">IF(AQ37="0",BJ37,0)</f>
        <v>0</v>
      </c>
      <c r="AI37" s="34" t="s">
        <v>4</v>
      </c>
      <c r="AJ37" s="52">
        <f t="shared" ref="AJ37:AJ53" si="35">IF(AN37=0,J37,0)</f>
        <v>0</v>
      </c>
      <c r="AK37" s="52">
        <f t="shared" ref="AK37:AK53" si="36">IF(AN37=12,J37,0)</f>
        <v>0</v>
      </c>
      <c r="AL37" s="52">
        <f t="shared" ref="AL37:AL53" si="37"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114</v>
      </c>
      <c r="AV37" s="52">
        <f t="shared" ref="AV37:AV53" si="38">AW37+AX37</f>
        <v>0</v>
      </c>
      <c r="AW37" s="52">
        <f t="shared" ref="AW37:AW53" si="39">F37*AO37</f>
        <v>0</v>
      </c>
      <c r="AX37" s="52">
        <f t="shared" ref="AX37:AX53" si="40">F37*AP37</f>
        <v>0</v>
      </c>
      <c r="AY37" s="54" t="s">
        <v>176</v>
      </c>
      <c r="AZ37" s="54" t="s">
        <v>112</v>
      </c>
      <c r="BA37" s="34" t="s">
        <v>113</v>
      </c>
      <c r="BC37" s="52">
        <f t="shared" ref="BC37:BC53" si="41">AW37+AX37</f>
        <v>0</v>
      </c>
      <c r="BD37" s="52">
        <f t="shared" ref="BD37:BD53" si="42">G37/(100-BE37)*100</f>
        <v>0</v>
      </c>
      <c r="BE37" s="52">
        <v>0</v>
      </c>
      <c r="BF37" s="52">
        <f>37</f>
        <v>37</v>
      </c>
      <c r="BH37" s="52">
        <f t="shared" ref="BH37:BH53" si="43">F37*AO37</f>
        <v>0</v>
      </c>
      <c r="BI37" s="52">
        <f t="shared" ref="BI37:BI53" si="44">F37*AP37</f>
        <v>0</v>
      </c>
      <c r="BJ37" s="52">
        <f t="shared" ref="BJ37:BJ53" si="45">F37*G37</f>
        <v>0</v>
      </c>
      <c r="BK37" s="52"/>
      <c r="BL37" s="52"/>
      <c r="BW37" s="52">
        <v>21</v>
      </c>
      <c r="BX37" s="3" t="s">
        <v>124</v>
      </c>
    </row>
    <row r="38" spans="1:76" x14ac:dyDescent="0.25">
      <c r="A38" s="1" t="s">
        <v>177</v>
      </c>
      <c r="B38" s="2" t="s">
        <v>129</v>
      </c>
      <c r="C38" s="64" t="s">
        <v>130</v>
      </c>
      <c r="D38" s="65"/>
      <c r="E38" s="2" t="s">
        <v>125</v>
      </c>
      <c r="F38" s="52">
        <v>204</v>
      </c>
      <c r="G38" s="6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126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114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176</v>
      </c>
      <c r="AZ38" s="54" t="s">
        <v>112</v>
      </c>
      <c r="BA38" s="34" t="s">
        <v>113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130</v>
      </c>
    </row>
    <row r="39" spans="1:76" x14ac:dyDescent="0.25">
      <c r="A39" s="1" t="s">
        <v>178</v>
      </c>
      <c r="B39" s="2" t="s">
        <v>132</v>
      </c>
      <c r="C39" s="64" t="s">
        <v>133</v>
      </c>
      <c r="D39" s="65"/>
      <c r="E39" s="2" t="s">
        <v>125</v>
      </c>
      <c r="F39" s="52">
        <v>20</v>
      </c>
      <c r="G39" s="62">
        <v>0</v>
      </c>
      <c r="H39" s="52">
        <f t="shared" si="24"/>
        <v>0</v>
      </c>
      <c r="I39" s="52">
        <f t="shared" si="25"/>
        <v>0</v>
      </c>
      <c r="J39" s="52">
        <f t="shared" si="26"/>
        <v>0</v>
      </c>
      <c r="K39" s="53" t="s">
        <v>126</v>
      </c>
      <c r="Z39" s="52">
        <f t="shared" si="27"/>
        <v>0</v>
      </c>
      <c r="AB39" s="52">
        <f t="shared" si="28"/>
        <v>0</v>
      </c>
      <c r="AC39" s="52">
        <f t="shared" si="29"/>
        <v>0</v>
      </c>
      <c r="AD39" s="52">
        <f t="shared" si="30"/>
        <v>0</v>
      </c>
      <c r="AE39" s="52">
        <f t="shared" si="31"/>
        <v>0</v>
      </c>
      <c r="AF39" s="52">
        <f t="shared" si="32"/>
        <v>0</v>
      </c>
      <c r="AG39" s="52">
        <f t="shared" si="33"/>
        <v>0</v>
      </c>
      <c r="AH39" s="52">
        <f t="shared" si="34"/>
        <v>0</v>
      </c>
      <c r="AI39" s="34" t="s">
        <v>4</v>
      </c>
      <c r="AJ39" s="52">
        <f t="shared" si="35"/>
        <v>0</v>
      </c>
      <c r="AK39" s="52">
        <f t="shared" si="36"/>
        <v>0</v>
      </c>
      <c r="AL39" s="52">
        <f t="shared" si="37"/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114</v>
      </c>
      <c r="AV39" s="52">
        <f t="shared" si="38"/>
        <v>0</v>
      </c>
      <c r="AW39" s="52">
        <f t="shared" si="39"/>
        <v>0</v>
      </c>
      <c r="AX39" s="52">
        <f t="shared" si="40"/>
        <v>0</v>
      </c>
      <c r="AY39" s="54" t="s">
        <v>176</v>
      </c>
      <c r="AZ39" s="54" t="s">
        <v>112</v>
      </c>
      <c r="BA39" s="34" t="s">
        <v>113</v>
      </c>
      <c r="BC39" s="52">
        <f t="shared" si="41"/>
        <v>0</v>
      </c>
      <c r="BD39" s="52">
        <f t="shared" si="42"/>
        <v>0</v>
      </c>
      <c r="BE39" s="52">
        <v>0</v>
      </c>
      <c r="BF39" s="52">
        <f>39</f>
        <v>39</v>
      </c>
      <c r="BH39" s="52">
        <f t="shared" si="43"/>
        <v>0</v>
      </c>
      <c r="BI39" s="52">
        <f t="shared" si="44"/>
        <v>0</v>
      </c>
      <c r="BJ39" s="52">
        <f t="shared" si="45"/>
        <v>0</v>
      </c>
      <c r="BK39" s="52"/>
      <c r="BL39" s="52"/>
      <c r="BW39" s="52">
        <v>21</v>
      </c>
      <c r="BX39" s="3" t="s">
        <v>133</v>
      </c>
    </row>
    <row r="40" spans="1:76" x14ac:dyDescent="0.25">
      <c r="A40" s="1" t="s">
        <v>179</v>
      </c>
      <c r="B40" s="2" t="s">
        <v>162</v>
      </c>
      <c r="C40" s="64" t="s">
        <v>163</v>
      </c>
      <c r="D40" s="65"/>
      <c r="E40" s="2" t="s">
        <v>110</v>
      </c>
      <c r="F40" s="52">
        <v>18</v>
      </c>
      <c r="G40" s="6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4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 t="shared" ref="AO40:AO53" si="46">G40*1</f>
        <v>0</v>
      </c>
      <c r="AP40" s="52">
        <f t="shared" ref="AP40:AP53" si="47">G40*(1-1)</f>
        <v>0</v>
      </c>
      <c r="AQ40" s="54" t="s">
        <v>107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176</v>
      </c>
      <c r="AZ40" s="54" t="s">
        <v>112</v>
      </c>
      <c r="BA40" s="34" t="s">
        <v>113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163</v>
      </c>
    </row>
    <row r="41" spans="1:76" ht="25.5" x14ac:dyDescent="0.25">
      <c r="A41" s="1" t="s">
        <v>180</v>
      </c>
      <c r="B41" s="2" t="s">
        <v>181</v>
      </c>
      <c r="C41" s="64" t="s">
        <v>182</v>
      </c>
      <c r="D41" s="65"/>
      <c r="E41" s="2" t="s">
        <v>110</v>
      </c>
      <c r="F41" s="52">
        <v>119</v>
      </c>
      <c r="G41" s="6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 t="shared" si="46"/>
        <v>0</v>
      </c>
      <c r="AP41" s="52">
        <f t="shared" si="47"/>
        <v>0</v>
      </c>
      <c r="AQ41" s="54" t="s">
        <v>107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176</v>
      </c>
      <c r="AZ41" s="54" t="s">
        <v>112</v>
      </c>
      <c r="BA41" s="34" t="s">
        <v>113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182</v>
      </c>
    </row>
    <row r="42" spans="1:76" ht="25.5" x14ac:dyDescent="0.25">
      <c r="A42" s="1" t="s">
        <v>183</v>
      </c>
      <c r="B42" s="2" t="s">
        <v>184</v>
      </c>
      <c r="C42" s="64" t="s">
        <v>185</v>
      </c>
      <c r="D42" s="65"/>
      <c r="E42" s="2" t="s">
        <v>110</v>
      </c>
      <c r="F42" s="52">
        <v>50</v>
      </c>
      <c r="G42" s="6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 t="shared" si="46"/>
        <v>0</v>
      </c>
      <c r="AP42" s="52">
        <f t="shared" si="47"/>
        <v>0</v>
      </c>
      <c r="AQ42" s="54" t="s">
        <v>107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176</v>
      </c>
      <c r="AZ42" s="54" t="s">
        <v>112</v>
      </c>
      <c r="BA42" s="34" t="s">
        <v>113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185</v>
      </c>
    </row>
    <row r="43" spans="1:76" ht="25.5" x14ac:dyDescent="0.25">
      <c r="A43" s="1" t="s">
        <v>186</v>
      </c>
      <c r="B43" s="2" t="s">
        <v>187</v>
      </c>
      <c r="C43" s="64" t="s">
        <v>188</v>
      </c>
      <c r="D43" s="65"/>
      <c r="E43" s="2" t="s">
        <v>110</v>
      </c>
      <c r="F43" s="52">
        <v>1</v>
      </c>
      <c r="G43" s="6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 t="shared" si="46"/>
        <v>0</v>
      </c>
      <c r="AP43" s="52">
        <f t="shared" si="47"/>
        <v>0</v>
      </c>
      <c r="AQ43" s="54" t="s">
        <v>107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176</v>
      </c>
      <c r="AZ43" s="54" t="s">
        <v>112</v>
      </c>
      <c r="BA43" s="34" t="s">
        <v>113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188</v>
      </c>
    </row>
    <row r="44" spans="1:76" ht="25.5" x14ac:dyDescent="0.25">
      <c r="A44" s="1" t="s">
        <v>189</v>
      </c>
      <c r="B44" s="2" t="s">
        <v>190</v>
      </c>
      <c r="C44" s="64" t="s">
        <v>191</v>
      </c>
      <c r="D44" s="65"/>
      <c r="E44" s="2" t="s">
        <v>110</v>
      </c>
      <c r="F44" s="52">
        <v>3</v>
      </c>
      <c r="G44" s="6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 t="shared" si="46"/>
        <v>0</v>
      </c>
      <c r="AP44" s="52">
        <f t="shared" si="47"/>
        <v>0</v>
      </c>
      <c r="AQ44" s="54" t="s">
        <v>107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176</v>
      </c>
      <c r="AZ44" s="54" t="s">
        <v>112</v>
      </c>
      <c r="BA44" s="34" t="s">
        <v>113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191</v>
      </c>
    </row>
    <row r="45" spans="1:76" x14ac:dyDescent="0.25">
      <c r="A45" s="1" t="s">
        <v>192</v>
      </c>
      <c r="B45" s="2" t="s">
        <v>150</v>
      </c>
      <c r="C45" s="64" t="s">
        <v>151</v>
      </c>
      <c r="D45" s="65"/>
      <c r="E45" s="2" t="s">
        <v>110</v>
      </c>
      <c r="F45" s="52">
        <v>13</v>
      </c>
      <c r="G45" s="62">
        <v>0</v>
      </c>
      <c r="H45" s="52">
        <f t="shared" si="24"/>
        <v>0</v>
      </c>
      <c r="I45" s="52">
        <f t="shared" si="25"/>
        <v>0</v>
      </c>
      <c r="J45" s="52">
        <f t="shared" si="26"/>
        <v>0</v>
      </c>
      <c r="K45" s="53" t="s">
        <v>4</v>
      </c>
      <c r="Z45" s="52">
        <f t="shared" si="27"/>
        <v>0</v>
      </c>
      <c r="AB45" s="52">
        <f t="shared" si="28"/>
        <v>0</v>
      </c>
      <c r="AC45" s="52">
        <f t="shared" si="29"/>
        <v>0</v>
      </c>
      <c r="AD45" s="52">
        <f t="shared" si="30"/>
        <v>0</v>
      </c>
      <c r="AE45" s="52">
        <f t="shared" si="31"/>
        <v>0</v>
      </c>
      <c r="AF45" s="52">
        <f t="shared" si="32"/>
        <v>0</v>
      </c>
      <c r="AG45" s="52">
        <f t="shared" si="33"/>
        <v>0</v>
      </c>
      <c r="AH45" s="52">
        <f t="shared" si="34"/>
        <v>0</v>
      </c>
      <c r="AI45" s="34" t="s">
        <v>4</v>
      </c>
      <c r="AJ45" s="52">
        <f t="shared" si="35"/>
        <v>0</v>
      </c>
      <c r="AK45" s="52">
        <f t="shared" si="36"/>
        <v>0</v>
      </c>
      <c r="AL45" s="52">
        <f t="shared" si="37"/>
        <v>0</v>
      </c>
      <c r="AN45" s="52">
        <v>21</v>
      </c>
      <c r="AO45" s="52">
        <f t="shared" si="46"/>
        <v>0</v>
      </c>
      <c r="AP45" s="52">
        <f t="shared" si="47"/>
        <v>0</v>
      </c>
      <c r="AQ45" s="54" t="s">
        <v>107</v>
      </c>
      <c r="AV45" s="52">
        <f t="shared" si="38"/>
        <v>0</v>
      </c>
      <c r="AW45" s="52">
        <f t="shared" si="39"/>
        <v>0</v>
      </c>
      <c r="AX45" s="52">
        <f t="shared" si="40"/>
        <v>0</v>
      </c>
      <c r="AY45" s="54" t="s">
        <v>176</v>
      </c>
      <c r="AZ45" s="54" t="s">
        <v>112</v>
      </c>
      <c r="BA45" s="34" t="s">
        <v>113</v>
      </c>
      <c r="BC45" s="52">
        <f t="shared" si="41"/>
        <v>0</v>
      </c>
      <c r="BD45" s="52">
        <f t="shared" si="42"/>
        <v>0</v>
      </c>
      <c r="BE45" s="52">
        <v>0</v>
      </c>
      <c r="BF45" s="52">
        <f>45</f>
        <v>45</v>
      </c>
      <c r="BH45" s="52">
        <f t="shared" si="43"/>
        <v>0</v>
      </c>
      <c r="BI45" s="52">
        <f t="shared" si="44"/>
        <v>0</v>
      </c>
      <c r="BJ45" s="52">
        <f t="shared" si="45"/>
        <v>0</v>
      </c>
      <c r="BK45" s="52"/>
      <c r="BL45" s="52"/>
      <c r="BW45" s="52">
        <v>21</v>
      </c>
      <c r="BX45" s="3" t="s">
        <v>151</v>
      </c>
    </row>
    <row r="46" spans="1:76" x14ac:dyDescent="0.25">
      <c r="A46" s="1" t="s">
        <v>193</v>
      </c>
      <c r="B46" s="2" t="s">
        <v>194</v>
      </c>
      <c r="C46" s="64" t="s">
        <v>195</v>
      </c>
      <c r="D46" s="65"/>
      <c r="E46" s="2" t="s">
        <v>110</v>
      </c>
      <c r="F46" s="52">
        <v>8</v>
      </c>
      <c r="G46" s="62">
        <v>0</v>
      </c>
      <c r="H46" s="52">
        <f t="shared" si="24"/>
        <v>0</v>
      </c>
      <c r="I46" s="52">
        <f t="shared" si="25"/>
        <v>0</v>
      </c>
      <c r="J46" s="52">
        <f t="shared" si="26"/>
        <v>0</v>
      </c>
      <c r="K46" s="53" t="s">
        <v>4</v>
      </c>
      <c r="Z46" s="52">
        <f t="shared" si="27"/>
        <v>0</v>
      </c>
      <c r="AB46" s="52">
        <f t="shared" si="28"/>
        <v>0</v>
      </c>
      <c r="AC46" s="52">
        <f t="shared" si="29"/>
        <v>0</v>
      </c>
      <c r="AD46" s="52">
        <f t="shared" si="30"/>
        <v>0</v>
      </c>
      <c r="AE46" s="52">
        <f t="shared" si="31"/>
        <v>0</v>
      </c>
      <c r="AF46" s="52">
        <f t="shared" si="32"/>
        <v>0</v>
      </c>
      <c r="AG46" s="52">
        <f t="shared" si="33"/>
        <v>0</v>
      </c>
      <c r="AH46" s="52">
        <f t="shared" si="34"/>
        <v>0</v>
      </c>
      <c r="AI46" s="34" t="s">
        <v>4</v>
      </c>
      <c r="AJ46" s="52">
        <f t="shared" si="35"/>
        <v>0</v>
      </c>
      <c r="AK46" s="52">
        <f t="shared" si="36"/>
        <v>0</v>
      </c>
      <c r="AL46" s="52">
        <f t="shared" si="37"/>
        <v>0</v>
      </c>
      <c r="AN46" s="52">
        <v>21</v>
      </c>
      <c r="AO46" s="52">
        <f t="shared" si="46"/>
        <v>0</v>
      </c>
      <c r="AP46" s="52">
        <f t="shared" si="47"/>
        <v>0</v>
      </c>
      <c r="AQ46" s="54" t="s">
        <v>107</v>
      </c>
      <c r="AV46" s="52">
        <f t="shared" si="38"/>
        <v>0</v>
      </c>
      <c r="AW46" s="52">
        <f t="shared" si="39"/>
        <v>0</v>
      </c>
      <c r="AX46" s="52">
        <f t="shared" si="40"/>
        <v>0</v>
      </c>
      <c r="AY46" s="54" t="s">
        <v>176</v>
      </c>
      <c r="AZ46" s="54" t="s">
        <v>112</v>
      </c>
      <c r="BA46" s="34" t="s">
        <v>113</v>
      </c>
      <c r="BC46" s="52">
        <f t="shared" si="41"/>
        <v>0</v>
      </c>
      <c r="BD46" s="52">
        <f t="shared" si="42"/>
        <v>0</v>
      </c>
      <c r="BE46" s="52">
        <v>0</v>
      </c>
      <c r="BF46" s="52">
        <f>46</f>
        <v>46</v>
      </c>
      <c r="BH46" s="52">
        <f t="shared" si="43"/>
        <v>0</v>
      </c>
      <c r="BI46" s="52">
        <f t="shared" si="44"/>
        <v>0</v>
      </c>
      <c r="BJ46" s="52">
        <f t="shared" si="45"/>
        <v>0</v>
      </c>
      <c r="BK46" s="52"/>
      <c r="BL46" s="52"/>
      <c r="BW46" s="52">
        <v>21</v>
      </c>
      <c r="BX46" s="3" t="s">
        <v>195</v>
      </c>
    </row>
    <row r="47" spans="1:76" x14ac:dyDescent="0.25">
      <c r="A47" s="1" t="s">
        <v>196</v>
      </c>
      <c r="B47" s="2" t="s">
        <v>197</v>
      </c>
      <c r="C47" s="64" t="s">
        <v>198</v>
      </c>
      <c r="D47" s="65"/>
      <c r="E47" s="2" t="s">
        <v>110</v>
      </c>
      <c r="F47" s="52">
        <v>18</v>
      </c>
      <c r="G47" s="62">
        <v>0</v>
      </c>
      <c r="H47" s="52">
        <f t="shared" si="24"/>
        <v>0</v>
      </c>
      <c r="I47" s="52">
        <f t="shared" si="25"/>
        <v>0</v>
      </c>
      <c r="J47" s="52">
        <f t="shared" si="26"/>
        <v>0</v>
      </c>
      <c r="K47" s="53" t="s">
        <v>4</v>
      </c>
      <c r="Z47" s="52">
        <f t="shared" si="27"/>
        <v>0</v>
      </c>
      <c r="AB47" s="52">
        <f t="shared" si="28"/>
        <v>0</v>
      </c>
      <c r="AC47" s="52">
        <f t="shared" si="29"/>
        <v>0</v>
      </c>
      <c r="AD47" s="52">
        <f t="shared" si="30"/>
        <v>0</v>
      </c>
      <c r="AE47" s="52">
        <f t="shared" si="31"/>
        <v>0</v>
      </c>
      <c r="AF47" s="52">
        <f t="shared" si="32"/>
        <v>0</v>
      </c>
      <c r="AG47" s="52">
        <f t="shared" si="33"/>
        <v>0</v>
      </c>
      <c r="AH47" s="52">
        <f t="shared" si="34"/>
        <v>0</v>
      </c>
      <c r="AI47" s="34" t="s">
        <v>4</v>
      </c>
      <c r="AJ47" s="52">
        <f t="shared" si="35"/>
        <v>0</v>
      </c>
      <c r="AK47" s="52">
        <f t="shared" si="36"/>
        <v>0</v>
      </c>
      <c r="AL47" s="52">
        <f t="shared" si="37"/>
        <v>0</v>
      </c>
      <c r="AN47" s="52">
        <v>21</v>
      </c>
      <c r="AO47" s="52">
        <f t="shared" si="46"/>
        <v>0</v>
      </c>
      <c r="AP47" s="52">
        <f t="shared" si="47"/>
        <v>0</v>
      </c>
      <c r="AQ47" s="54" t="s">
        <v>107</v>
      </c>
      <c r="AV47" s="52">
        <f t="shared" si="38"/>
        <v>0</v>
      </c>
      <c r="AW47" s="52">
        <f t="shared" si="39"/>
        <v>0</v>
      </c>
      <c r="AX47" s="52">
        <f t="shared" si="40"/>
        <v>0</v>
      </c>
      <c r="AY47" s="54" t="s">
        <v>176</v>
      </c>
      <c r="AZ47" s="54" t="s">
        <v>112</v>
      </c>
      <c r="BA47" s="34" t="s">
        <v>113</v>
      </c>
      <c r="BC47" s="52">
        <f t="shared" si="41"/>
        <v>0</v>
      </c>
      <c r="BD47" s="52">
        <f t="shared" si="42"/>
        <v>0</v>
      </c>
      <c r="BE47" s="52">
        <v>0</v>
      </c>
      <c r="BF47" s="52">
        <f>47</f>
        <v>47</v>
      </c>
      <c r="BH47" s="52">
        <f t="shared" si="43"/>
        <v>0</v>
      </c>
      <c r="BI47" s="52">
        <f t="shared" si="44"/>
        <v>0</v>
      </c>
      <c r="BJ47" s="52">
        <f t="shared" si="45"/>
        <v>0</v>
      </c>
      <c r="BK47" s="52"/>
      <c r="BL47" s="52"/>
      <c r="BW47" s="52">
        <v>21</v>
      </c>
      <c r="BX47" s="3" t="s">
        <v>198</v>
      </c>
    </row>
    <row r="48" spans="1:76" x14ac:dyDescent="0.25">
      <c r="A48" s="1" t="s">
        <v>199</v>
      </c>
      <c r="B48" s="2" t="s">
        <v>200</v>
      </c>
      <c r="C48" s="64" t="s">
        <v>201</v>
      </c>
      <c r="D48" s="65"/>
      <c r="E48" s="2" t="s">
        <v>110</v>
      </c>
      <c r="F48" s="52">
        <v>5</v>
      </c>
      <c r="G48" s="62">
        <v>0</v>
      </c>
      <c r="H48" s="52">
        <f t="shared" si="24"/>
        <v>0</v>
      </c>
      <c r="I48" s="52">
        <f t="shared" si="25"/>
        <v>0</v>
      </c>
      <c r="J48" s="52">
        <f t="shared" si="26"/>
        <v>0</v>
      </c>
      <c r="K48" s="53" t="s">
        <v>4</v>
      </c>
      <c r="Z48" s="52">
        <f t="shared" si="27"/>
        <v>0</v>
      </c>
      <c r="AB48" s="52">
        <f t="shared" si="28"/>
        <v>0</v>
      </c>
      <c r="AC48" s="52">
        <f t="shared" si="29"/>
        <v>0</v>
      </c>
      <c r="AD48" s="52">
        <f t="shared" si="30"/>
        <v>0</v>
      </c>
      <c r="AE48" s="52">
        <f t="shared" si="31"/>
        <v>0</v>
      </c>
      <c r="AF48" s="52">
        <f t="shared" si="32"/>
        <v>0</v>
      </c>
      <c r="AG48" s="52">
        <f t="shared" si="33"/>
        <v>0</v>
      </c>
      <c r="AH48" s="52">
        <f t="shared" si="34"/>
        <v>0</v>
      </c>
      <c r="AI48" s="34" t="s">
        <v>4</v>
      </c>
      <c r="AJ48" s="52">
        <f t="shared" si="35"/>
        <v>0</v>
      </c>
      <c r="AK48" s="52">
        <f t="shared" si="36"/>
        <v>0</v>
      </c>
      <c r="AL48" s="52">
        <f t="shared" si="37"/>
        <v>0</v>
      </c>
      <c r="AN48" s="52">
        <v>21</v>
      </c>
      <c r="AO48" s="52">
        <f t="shared" si="46"/>
        <v>0</v>
      </c>
      <c r="AP48" s="52">
        <f t="shared" si="47"/>
        <v>0</v>
      </c>
      <c r="AQ48" s="54" t="s">
        <v>107</v>
      </c>
      <c r="AV48" s="52">
        <f t="shared" si="38"/>
        <v>0</v>
      </c>
      <c r="AW48" s="52">
        <f t="shared" si="39"/>
        <v>0</v>
      </c>
      <c r="AX48" s="52">
        <f t="shared" si="40"/>
        <v>0</v>
      </c>
      <c r="AY48" s="54" t="s">
        <v>176</v>
      </c>
      <c r="AZ48" s="54" t="s">
        <v>112</v>
      </c>
      <c r="BA48" s="34" t="s">
        <v>113</v>
      </c>
      <c r="BC48" s="52">
        <f t="shared" si="41"/>
        <v>0</v>
      </c>
      <c r="BD48" s="52">
        <f t="shared" si="42"/>
        <v>0</v>
      </c>
      <c r="BE48" s="52">
        <v>0</v>
      </c>
      <c r="BF48" s="52">
        <f>48</f>
        <v>48</v>
      </c>
      <c r="BH48" s="52">
        <f t="shared" si="43"/>
        <v>0</v>
      </c>
      <c r="BI48" s="52">
        <f t="shared" si="44"/>
        <v>0</v>
      </c>
      <c r="BJ48" s="52">
        <f t="shared" si="45"/>
        <v>0</v>
      </c>
      <c r="BK48" s="52"/>
      <c r="BL48" s="52"/>
      <c r="BW48" s="52">
        <v>21</v>
      </c>
      <c r="BX48" s="3" t="s">
        <v>201</v>
      </c>
    </row>
    <row r="49" spans="1:76" x14ac:dyDescent="0.25">
      <c r="A49" s="1" t="s">
        <v>202</v>
      </c>
      <c r="B49" s="2" t="s">
        <v>203</v>
      </c>
      <c r="C49" s="64" t="s">
        <v>204</v>
      </c>
      <c r="D49" s="65"/>
      <c r="E49" s="2" t="s">
        <v>110</v>
      </c>
      <c r="F49" s="52">
        <v>8</v>
      </c>
      <c r="G49" s="62">
        <v>0</v>
      </c>
      <c r="H49" s="52">
        <f t="shared" si="24"/>
        <v>0</v>
      </c>
      <c r="I49" s="52">
        <f t="shared" si="25"/>
        <v>0</v>
      </c>
      <c r="J49" s="52">
        <f t="shared" si="26"/>
        <v>0</v>
      </c>
      <c r="K49" s="53" t="s">
        <v>4</v>
      </c>
      <c r="Z49" s="52">
        <f t="shared" si="27"/>
        <v>0</v>
      </c>
      <c r="AB49" s="52">
        <f t="shared" si="28"/>
        <v>0</v>
      </c>
      <c r="AC49" s="52">
        <f t="shared" si="29"/>
        <v>0</v>
      </c>
      <c r="AD49" s="52">
        <f t="shared" si="30"/>
        <v>0</v>
      </c>
      <c r="AE49" s="52">
        <f t="shared" si="31"/>
        <v>0</v>
      </c>
      <c r="AF49" s="52">
        <f t="shared" si="32"/>
        <v>0</v>
      </c>
      <c r="AG49" s="52">
        <f t="shared" si="33"/>
        <v>0</v>
      </c>
      <c r="AH49" s="52">
        <f t="shared" si="34"/>
        <v>0</v>
      </c>
      <c r="AI49" s="34" t="s">
        <v>4</v>
      </c>
      <c r="AJ49" s="52">
        <f t="shared" si="35"/>
        <v>0</v>
      </c>
      <c r="AK49" s="52">
        <f t="shared" si="36"/>
        <v>0</v>
      </c>
      <c r="AL49" s="52">
        <f t="shared" si="37"/>
        <v>0</v>
      </c>
      <c r="AN49" s="52">
        <v>21</v>
      </c>
      <c r="AO49" s="52">
        <f t="shared" si="46"/>
        <v>0</v>
      </c>
      <c r="AP49" s="52">
        <f t="shared" si="47"/>
        <v>0</v>
      </c>
      <c r="AQ49" s="54" t="s">
        <v>107</v>
      </c>
      <c r="AV49" s="52">
        <f t="shared" si="38"/>
        <v>0</v>
      </c>
      <c r="AW49" s="52">
        <f t="shared" si="39"/>
        <v>0</v>
      </c>
      <c r="AX49" s="52">
        <f t="shared" si="40"/>
        <v>0</v>
      </c>
      <c r="AY49" s="54" t="s">
        <v>176</v>
      </c>
      <c r="AZ49" s="54" t="s">
        <v>112</v>
      </c>
      <c r="BA49" s="34" t="s">
        <v>113</v>
      </c>
      <c r="BC49" s="52">
        <f t="shared" si="41"/>
        <v>0</v>
      </c>
      <c r="BD49" s="52">
        <f t="shared" si="42"/>
        <v>0</v>
      </c>
      <c r="BE49" s="52">
        <v>0</v>
      </c>
      <c r="BF49" s="52">
        <f>49</f>
        <v>49</v>
      </c>
      <c r="BH49" s="52">
        <f t="shared" si="43"/>
        <v>0</v>
      </c>
      <c r="BI49" s="52">
        <f t="shared" si="44"/>
        <v>0</v>
      </c>
      <c r="BJ49" s="52">
        <f t="shared" si="45"/>
        <v>0</v>
      </c>
      <c r="BK49" s="52"/>
      <c r="BL49" s="52"/>
      <c r="BW49" s="52">
        <v>21</v>
      </c>
      <c r="BX49" s="3" t="s">
        <v>204</v>
      </c>
    </row>
    <row r="50" spans="1:76" x14ac:dyDescent="0.25">
      <c r="A50" s="1" t="s">
        <v>205</v>
      </c>
      <c r="B50" s="2" t="s">
        <v>206</v>
      </c>
      <c r="C50" s="64" t="s">
        <v>207</v>
      </c>
      <c r="D50" s="65"/>
      <c r="E50" s="2" t="s">
        <v>110</v>
      </c>
      <c r="F50" s="52">
        <v>6</v>
      </c>
      <c r="G50" s="62">
        <v>0</v>
      </c>
      <c r="H50" s="52">
        <f t="shared" si="24"/>
        <v>0</v>
      </c>
      <c r="I50" s="52">
        <f t="shared" si="25"/>
        <v>0</v>
      </c>
      <c r="J50" s="52">
        <f t="shared" si="26"/>
        <v>0</v>
      </c>
      <c r="K50" s="53" t="s">
        <v>4</v>
      </c>
      <c r="Z50" s="52">
        <f t="shared" si="27"/>
        <v>0</v>
      </c>
      <c r="AB50" s="52">
        <f t="shared" si="28"/>
        <v>0</v>
      </c>
      <c r="AC50" s="52">
        <f t="shared" si="29"/>
        <v>0</v>
      </c>
      <c r="AD50" s="52">
        <f t="shared" si="30"/>
        <v>0</v>
      </c>
      <c r="AE50" s="52">
        <f t="shared" si="31"/>
        <v>0</v>
      </c>
      <c r="AF50" s="52">
        <f t="shared" si="32"/>
        <v>0</v>
      </c>
      <c r="AG50" s="52">
        <f t="shared" si="33"/>
        <v>0</v>
      </c>
      <c r="AH50" s="52">
        <f t="shared" si="34"/>
        <v>0</v>
      </c>
      <c r="AI50" s="34" t="s">
        <v>4</v>
      </c>
      <c r="AJ50" s="52">
        <f t="shared" si="35"/>
        <v>0</v>
      </c>
      <c r="AK50" s="52">
        <f t="shared" si="36"/>
        <v>0</v>
      </c>
      <c r="AL50" s="52">
        <f t="shared" si="37"/>
        <v>0</v>
      </c>
      <c r="AN50" s="52">
        <v>21</v>
      </c>
      <c r="AO50" s="52">
        <f t="shared" si="46"/>
        <v>0</v>
      </c>
      <c r="AP50" s="52">
        <f t="shared" si="47"/>
        <v>0</v>
      </c>
      <c r="AQ50" s="54" t="s">
        <v>107</v>
      </c>
      <c r="AV50" s="52">
        <f t="shared" si="38"/>
        <v>0</v>
      </c>
      <c r="AW50" s="52">
        <f t="shared" si="39"/>
        <v>0</v>
      </c>
      <c r="AX50" s="52">
        <f t="shared" si="40"/>
        <v>0</v>
      </c>
      <c r="AY50" s="54" t="s">
        <v>176</v>
      </c>
      <c r="AZ50" s="54" t="s">
        <v>112</v>
      </c>
      <c r="BA50" s="34" t="s">
        <v>113</v>
      </c>
      <c r="BC50" s="52">
        <f t="shared" si="41"/>
        <v>0</v>
      </c>
      <c r="BD50" s="52">
        <f t="shared" si="42"/>
        <v>0</v>
      </c>
      <c r="BE50" s="52">
        <v>0</v>
      </c>
      <c r="BF50" s="52">
        <f>50</f>
        <v>50</v>
      </c>
      <c r="BH50" s="52">
        <f t="shared" si="43"/>
        <v>0</v>
      </c>
      <c r="BI50" s="52">
        <f t="shared" si="44"/>
        <v>0</v>
      </c>
      <c r="BJ50" s="52">
        <f t="shared" si="45"/>
        <v>0</v>
      </c>
      <c r="BK50" s="52"/>
      <c r="BL50" s="52"/>
      <c r="BW50" s="52">
        <v>21</v>
      </c>
      <c r="BX50" s="3" t="s">
        <v>207</v>
      </c>
    </row>
    <row r="51" spans="1:76" x14ac:dyDescent="0.25">
      <c r="A51" s="1" t="s">
        <v>208</v>
      </c>
      <c r="B51" s="2" t="s">
        <v>209</v>
      </c>
      <c r="C51" s="64" t="s">
        <v>163</v>
      </c>
      <c r="D51" s="65"/>
      <c r="E51" s="2" t="s">
        <v>110</v>
      </c>
      <c r="F51" s="52">
        <v>2</v>
      </c>
      <c r="G51" s="62">
        <v>0</v>
      </c>
      <c r="H51" s="52">
        <f t="shared" si="24"/>
        <v>0</v>
      </c>
      <c r="I51" s="52">
        <f t="shared" si="25"/>
        <v>0</v>
      </c>
      <c r="J51" s="52">
        <f t="shared" si="26"/>
        <v>0</v>
      </c>
      <c r="K51" s="53" t="s">
        <v>4</v>
      </c>
      <c r="Z51" s="52">
        <f t="shared" si="27"/>
        <v>0</v>
      </c>
      <c r="AB51" s="52">
        <f t="shared" si="28"/>
        <v>0</v>
      </c>
      <c r="AC51" s="52">
        <f t="shared" si="29"/>
        <v>0</v>
      </c>
      <c r="AD51" s="52">
        <f t="shared" si="30"/>
        <v>0</v>
      </c>
      <c r="AE51" s="52">
        <f t="shared" si="31"/>
        <v>0</v>
      </c>
      <c r="AF51" s="52">
        <f t="shared" si="32"/>
        <v>0</v>
      </c>
      <c r="AG51" s="52">
        <f t="shared" si="33"/>
        <v>0</v>
      </c>
      <c r="AH51" s="52">
        <f t="shared" si="34"/>
        <v>0</v>
      </c>
      <c r="AI51" s="34" t="s">
        <v>4</v>
      </c>
      <c r="AJ51" s="52">
        <f t="shared" si="35"/>
        <v>0</v>
      </c>
      <c r="AK51" s="52">
        <f t="shared" si="36"/>
        <v>0</v>
      </c>
      <c r="AL51" s="52">
        <f t="shared" si="37"/>
        <v>0</v>
      </c>
      <c r="AN51" s="52">
        <v>21</v>
      </c>
      <c r="AO51" s="52">
        <f t="shared" si="46"/>
        <v>0</v>
      </c>
      <c r="AP51" s="52">
        <f t="shared" si="47"/>
        <v>0</v>
      </c>
      <c r="AQ51" s="54" t="s">
        <v>107</v>
      </c>
      <c r="AV51" s="52">
        <f t="shared" si="38"/>
        <v>0</v>
      </c>
      <c r="AW51" s="52">
        <f t="shared" si="39"/>
        <v>0</v>
      </c>
      <c r="AX51" s="52">
        <f t="shared" si="40"/>
        <v>0</v>
      </c>
      <c r="AY51" s="54" t="s">
        <v>176</v>
      </c>
      <c r="AZ51" s="54" t="s">
        <v>112</v>
      </c>
      <c r="BA51" s="34" t="s">
        <v>113</v>
      </c>
      <c r="BC51" s="52">
        <f t="shared" si="41"/>
        <v>0</v>
      </c>
      <c r="BD51" s="52">
        <f t="shared" si="42"/>
        <v>0</v>
      </c>
      <c r="BE51" s="52">
        <v>0</v>
      </c>
      <c r="BF51" s="52">
        <f>51</f>
        <v>51</v>
      </c>
      <c r="BH51" s="52">
        <f t="shared" si="43"/>
        <v>0</v>
      </c>
      <c r="BI51" s="52">
        <f t="shared" si="44"/>
        <v>0</v>
      </c>
      <c r="BJ51" s="52">
        <f t="shared" si="45"/>
        <v>0</v>
      </c>
      <c r="BK51" s="52"/>
      <c r="BL51" s="52"/>
      <c r="BW51" s="52">
        <v>21</v>
      </c>
      <c r="BX51" s="3" t="s">
        <v>163</v>
      </c>
    </row>
    <row r="52" spans="1:76" x14ac:dyDescent="0.25">
      <c r="A52" s="1" t="s">
        <v>210</v>
      </c>
      <c r="B52" s="2" t="s">
        <v>206</v>
      </c>
      <c r="C52" s="64" t="s">
        <v>207</v>
      </c>
      <c r="D52" s="65"/>
      <c r="E52" s="2" t="s">
        <v>110</v>
      </c>
      <c r="F52" s="52">
        <v>1</v>
      </c>
      <c r="G52" s="62">
        <v>0</v>
      </c>
      <c r="H52" s="52">
        <f t="shared" si="24"/>
        <v>0</v>
      </c>
      <c r="I52" s="52">
        <f t="shared" si="25"/>
        <v>0</v>
      </c>
      <c r="J52" s="52">
        <f t="shared" si="26"/>
        <v>0</v>
      </c>
      <c r="K52" s="53" t="s">
        <v>4</v>
      </c>
      <c r="Z52" s="52">
        <f t="shared" si="27"/>
        <v>0</v>
      </c>
      <c r="AB52" s="52">
        <f t="shared" si="28"/>
        <v>0</v>
      </c>
      <c r="AC52" s="52">
        <f t="shared" si="29"/>
        <v>0</v>
      </c>
      <c r="AD52" s="52">
        <f t="shared" si="30"/>
        <v>0</v>
      </c>
      <c r="AE52" s="52">
        <f t="shared" si="31"/>
        <v>0</v>
      </c>
      <c r="AF52" s="52">
        <f t="shared" si="32"/>
        <v>0</v>
      </c>
      <c r="AG52" s="52">
        <f t="shared" si="33"/>
        <v>0</v>
      </c>
      <c r="AH52" s="52">
        <f t="shared" si="34"/>
        <v>0</v>
      </c>
      <c r="AI52" s="34" t="s">
        <v>4</v>
      </c>
      <c r="AJ52" s="52">
        <f t="shared" si="35"/>
        <v>0</v>
      </c>
      <c r="AK52" s="52">
        <f t="shared" si="36"/>
        <v>0</v>
      </c>
      <c r="AL52" s="52">
        <f t="shared" si="37"/>
        <v>0</v>
      </c>
      <c r="AN52" s="52">
        <v>21</v>
      </c>
      <c r="AO52" s="52">
        <f t="shared" si="46"/>
        <v>0</v>
      </c>
      <c r="AP52" s="52">
        <f t="shared" si="47"/>
        <v>0</v>
      </c>
      <c r="AQ52" s="54" t="s">
        <v>107</v>
      </c>
      <c r="AV52" s="52">
        <f t="shared" si="38"/>
        <v>0</v>
      </c>
      <c r="AW52" s="52">
        <f t="shared" si="39"/>
        <v>0</v>
      </c>
      <c r="AX52" s="52">
        <f t="shared" si="40"/>
        <v>0</v>
      </c>
      <c r="AY52" s="54" t="s">
        <v>176</v>
      </c>
      <c r="AZ52" s="54" t="s">
        <v>112</v>
      </c>
      <c r="BA52" s="34" t="s">
        <v>113</v>
      </c>
      <c r="BC52" s="52">
        <f t="shared" si="41"/>
        <v>0</v>
      </c>
      <c r="BD52" s="52">
        <f t="shared" si="42"/>
        <v>0</v>
      </c>
      <c r="BE52" s="52">
        <v>0</v>
      </c>
      <c r="BF52" s="52">
        <f>52</f>
        <v>52</v>
      </c>
      <c r="BH52" s="52">
        <f t="shared" si="43"/>
        <v>0</v>
      </c>
      <c r="BI52" s="52">
        <f t="shared" si="44"/>
        <v>0</v>
      </c>
      <c r="BJ52" s="52">
        <f t="shared" si="45"/>
        <v>0</v>
      </c>
      <c r="BK52" s="52"/>
      <c r="BL52" s="52"/>
      <c r="BW52" s="52">
        <v>21</v>
      </c>
      <c r="BX52" s="3" t="s">
        <v>207</v>
      </c>
    </row>
    <row r="53" spans="1:76" ht="25.5" x14ac:dyDescent="0.25">
      <c r="A53" s="1" t="s">
        <v>211</v>
      </c>
      <c r="B53" s="2" t="s">
        <v>212</v>
      </c>
      <c r="C53" s="64" t="s">
        <v>213</v>
      </c>
      <c r="D53" s="65"/>
      <c r="E53" s="2" t="s">
        <v>110</v>
      </c>
      <c r="F53" s="52">
        <v>8</v>
      </c>
      <c r="G53" s="62">
        <v>0</v>
      </c>
      <c r="H53" s="52">
        <f t="shared" si="24"/>
        <v>0</v>
      </c>
      <c r="I53" s="52">
        <f t="shared" si="25"/>
        <v>0</v>
      </c>
      <c r="J53" s="52">
        <f t="shared" si="26"/>
        <v>0</v>
      </c>
      <c r="K53" s="53" t="s">
        <v>4</v>
      </c>
      <c r="Z53" s="52">
        <f t="shared" si="27"/>
        <v>0</v>
      </c>
      <c r="AB53" s="52">
        <f t="shared" si="28"/>
        <v>0</v>
      </c>
      <c r="AC53" s="52">
        <f t="shared" si="29"/>
        <v>0</v>
      </c>
      <c r="AD53" s="52">
        <f t="shared" si="30"/>
        <v>0</v>
      </c>
      <c r="AE53" s="52">
        <f t="shared" si="31"/>
        <v>0</v>
      </c>
      <c r="AF53" s="52">
        <f t="shared" si="32"/>
        <v>0</v>
      </c>
      <c r="AG53" s="52">
        <f t="shared" si="33"/>
        <v>0</v>
      </c>
      <c r="AH53" s="52">
        <f t="shared" si="34"/>
        <v>0</v>
      </c>
      <c r="AI53" s="34" t="s">
        <v>4</v>
      </c>
      <c r="AJ53" s="52">
        <f t="shared" si="35"/>
        <v>0</v>
      </c>
      <c r="AK53" s="52">
        <f t="shared" si="36"/>
        <v>0</v>
      </c>
      <c r="AL53" s="52">
        <f t="shared" si="37"/>
        <v>0</v>
      </c>
      <c r="AN53" s="52">
        <v>21</v>
      </c>
      <c r="AO53" s="52">
        <f t="shared" si="46"/>
        <v>0</v>
      </c>
      <c r="AP53" s="52">
        <f t="shared" si="47"/>
        <v>0</v>
      </c>
      <c r="AQ53" s="54" t="s">
        <v>107</v>
      </c>
      <c r="AV53" s="52">
        <f t="shared" si="38"/>
        <v>0</v>
      </c>
      <c r="AW53" s="52">
        <f t="shared" si="39"/>
        <v>0</v>
      </c>
      <c r="AX53" s="52">
        <f t="shared" si="40"/>
        <v>0</v>
      </c>
      <c r="AY53" s="54" t="s">
        <v>176</v>
      </c>
      <c r="AZ53" s="54" t="s">
        <v>112</v>
      </c>
      <c r="BA53" s="34" t="s">
        <v>113</v>
      </c>
      <c r="BC53" s="52">
        <f t="shared" si="41"/>
        <v>0</v>
      </c>
      <c r="BD53" s="52">
        <f t="shared" si="42"/>
        <v>0</v>
      </c>
      <c r="BE53" s="52">
        <v>0</v>
      </c>
      <c r="BF53" s="52">
        <f>53</f>
        <v>53</v>
      </c>
      <c r="BH53" s="52">
        <f t="shared" si="43"/>
        <v>0</v>
      </c>
      <c r="BI53" s="52">
        <f t="shared" si="44"/>
        <v>0</v>
      </c>
      <c r="BJ53" s="52">
        <f t="shared" si="45"/>
        <v>0</v>
      </c>
      <c r="BK53" s="52"/>
      <c r="BL53" s="52"/>
      <c r="BW53" s="52">
        <v>21</v>
      </c>
      <c r="BX53" s="3" t="s">
        <v>213</v>
      </c>
    </row>
    <row r="54" spans="1:76" x14ac:dyDescent="0.25">
      <c r="A54" s="48" t="s">
        <v>4</v>
      </c>
      <c r="B54" s="49" t="s">
        <v>214</v>
      </c>
      <c r="C54" s="146" t="s">
        <v>215</v>
      </c>
      <c r="D54" s="147"/>
      <c r="E54" s="50" t="s">
        <v>71</v>
      </c>
      <c r="F54" s="50" t="s">
        <v>71</v>
      </c>
      <c r="G54" s="50" t="s">
        <v>71</v>
      </c>
      <c r="H54" s="28">
        <f>SUM(H55:H55)</f>
        <v>0</v>
      </c>
      <c r="I54" s="28">
        <f>SUM(I55:I55)</f>
        <v>0</v>
      </c>
      <c r="J54" s="28">
        <f>SUM(J55:J55)</f>
        <v>0</v>
      </c>
      <c r="K54" s="51" t="s">
        <v>4</v>
      </c>
      <c r="AI54" s="34" t="s">
        <v>4</v>
      </c>
      <c r="AS54" s="28">
        <f>SUM(AJ55:AJ55)</f>
        <v>0</v>
      </c>
      <c r="AT54" s="28">
        <f>SUM(AK55:AK55)</f>
        <v>0</v>
      </c>
      <c r="AU54" s="28">
        <f>SUM(AL55:AL55)</f>
        <v>0</v>
      </c>
    </row>
    <row r="55" spans="1:76" x14ac:dyDescent="0.25">
      <c r="A55" s="1" t="s">
        <v>216</v>
      </c>
      <c r="B55" s="2" t="s">
        <v>108</v>
      </c>
      <c r="C55" s="64" t="s">
        <v>109</v>
      </c>
      <c r="D55" s="65"/>
      <c r="E55" s="2" t="s">
        <v>110</v>
      </c>
      <c r="F55" s="52">
        <v>155</v>
      </c>
      <c r="G55" s="62">
        <v>0</v>
      </c>
      <c r="H55" s="52">
        <f>F55*AO55</f>
        <v>0</v>
      </c>
      <c r="I55" s="52">
        <f>F55*AP55</f>
        <v>0</v>
      </c>
      <c r="J55" s="52">
        <f>F55*G55</f>
        <v>0</v>
      </c>
      <c r="K55" s="53" t="s">
        <v>4</v>
      </c>
      <c r="Z55" s="52">
        <f>IF(AQ55="5",BJ55,0)</f>
        <v>0</v>
      </c>
      <c r="AB55" s="52">
        <f>IF(AQ55="1",BH55,0)</f>
        <v>0</v>
      </c>
      <c r="AC55" s="52">
        <f>IF(AQ55="1",BI55,0)</f>
        <v>0</v>
      </c>
      <c r="AD55" s="52">
        <f>IF(AQ55="7",BH55,0)</f>
        <v>0</v>
      </c>
      <c r="AE55" s="52">
        <f>IF(AQ55="7",BI55,0)</f>
        <v>0</v>
      </c>
      <c r="AF55" s="52">
        <f>IF(AQ55="2",BH55,0)</f>
        <v>0</v>
      </c>
      <c r="AG55" s="52">
        <f>IF(AQ55="2",BI55,0)</f>
        <v>0</v>
      </c>
      <c r="AH55" s="52">
        <f>IF(AQ55="0",BJ55,0)</f>
        <v>0</v>
      </c>
      <c r="AI55" s="34" t="s">
        <v>4</v>
      </c>
      <c r="AJ55" s="52">
        <f>IF(AN55=0,J55,0)</f>
        <v>0</v>
      </c>
      <c r="AK55" s="52">
        <f>IF(AN55=12,J55,0)</f>
        <v>0</v>
      </c>
      <c r="AL55" s="52">
        <f>IF(AN55=21,J55,0)</f>
        <v>0</v>
      </c>
      <c r="AN55" s="52">
        <v>21</v>
      </c>
      <c r="AO55" s="52">
        <f>G55*0</f>
        <v>0</v>
      </c>
      <c r="AP55" s="52">
        <f>G55*(1-0)</f>
        <v>0</v>
      </c>
      <c r="AQ55" s="54" t="s">
        <v>107</v>
      </c>
      <c r="AV55" s="52">
        <f>AW55+AX55</f>
        <v>0</v>
      </c>
      <c r="AW55" s="52">
        <f>F55*AO55</f>
        <v>0</v>
      </c>
      <c r="AX55" s="52">
        <f>F55*AP55</f>
        <v>0</v>
      </c>
      <c r="AY55" s="54" t="s">
        <v>217</v>
      </c>
      <c r="AZ55" s="54" t="s">
        <v>112</v>
      </c>
      <c r="BA55" s="34" t="s">
        <v>113</v>
      </c>
      <c r="BC55" s="52">
        <f>AW55+AX55</f>
        <v>0</v>
      </c>
      <c r="BD55" s="52">
        <f>G55/(100-BE55)*100</f>
        <v>0</v>
      </c>
      <c r="BE55" s="52">
        <v>0</v>
      </c>
      <c r="BF55" s="52">
        <f>55</f>
        <v>55</v>
      </c>
      <c r="BH55" s="52">
        <f>F55*AO55</f>
        <v>0</v>
      </c>
      <c r="BI55" s="52">
        <f>F55*AP55</f>
        <v>0</v>
      </c>
      <c r="BJ55" s="52">
        <f>F55*G55</f>
        <v>0</v>
      </c>
      <c r="BK55" s="52"/>
      <c r="BL55" s="52"/>
      <c r="BW55" s="52">
        <v>21</v>
      </c>
      <c r="BX55" s="3" t="s">
        <v>109</v>
      </c>
    </row>
    <row r="56" spans="1:76" x14ac:dyDescent="0.25">
      <c r="A56" s="48" t="s">
        <v>4</v>
      </c>
      <c r="B56" s="49" t="s">
        <v>218</v>
      </c>
      <c r="C56" s="146" t="s">
        <v>219</v>
      </c>
      <c r="D56" s="147"/>
      <c r="E56" s="50" t="s">
        <v>71</v>
      </c>
      <c r="F56" s="50" t="s">
        <v>71</v>
      </c>
      <c r="G56" s="50" t="s">
        <v>71</v>
      </c>
      <c r="H56" s="28">
        <f>SUM(H57:H60)</f>
        <v>0</v>
      </c>
      <c r="I56" s="28">
        <f>SUM(I57:I60)</f>
        <v>0</v>
      </c>
      <c r="J56" s="28">
        <f>SUM(J57:J60)</f>
        <v>0</v>
      </c>
      <c r="K56" s="51" t="s">
        <v>4</v>
      </c>
      <c r="AI56" s="34" t="s">
        <v>4</v>
      </c>
      <c r="AS56" s="28">
        <f>SUM(AJ57:AJ60)</f>
        <v>0</v>
      </c>
      <c r="AT56" s="28">
        <f>SUM(AK57:AK60)</f>
        <v>0</v>
      </c>
      <c r="AU56" s="28">
        <f>SUM(AL57:AL60)</f>
        <v>0</v>
      </c>
    </row>
    <row r="57" spans="1:76" x14ac:dyDescent="0.25">
      <c r="A57" s="1" t="s">
        <v>220</v>
      </c>
      <c r="B57" s="2" t="s">
        <v>123</v>
      </c>
      <c r="C57" s="64" t="s">
        <v>124</v>
      </c>
      <c r="D57" s="65"/>
      <c r="E57" s="2" t="s">
        <v>125</v>
      </c>
      <c r="F57" s="52">
        <v>155</v>
      </c>
      <c r="G57" s="62">
        <v>0</v>
      </c>
      <c r="H57" s="52">
        <f>F57*AO57</f>
        <v>0</v>
      </c>
      <c r="I57" s="52">
        <f>F57*AP57</f>
        <v>0</v>
      </c>
      <c r="J57" s="52">
        <f>F57*G57</f>
        <v>0</v>
      </c>
      <c r="K57" s="53" t="s">
        <v>126</v>
      </c>
      <c r="Z57" s="52">
        <f>IF(AQ57="5",BJ57,0)</f>
        <v>0</v>
      </c>
      <c r="AB57" s="52">
        <f>IF(AQ57="1",BH57,0)</f>
        <v>0</v>
      </c>
      <c r="AC57" s="52">
        <f>IF(AQ57="1",BI57,0)</f>
        <v>0</v>
      </c>
      <c r="AD57" s="52">
        <f>IF(AQ57="7",BH57,0)</f>
        <v>0</v>
      </c>
      <c r="AE57" s="52">
        <f>IF(AQ57="7",BI57,0)</f>
        <v>0</v>
      </c>
      <c r="AF57" s="52">
        <f>IF(AQ57="2",BH57,0)</f>
        <v>0</v>
      </c>
      <c r="AG57" s="52">
        <f>IF(AQ57="2",BI57,0)</f>
        <v>0</v>
      </c>
      <c r="AH57" s="52">
        <f>IF(AQ57="0",BJ57,0)</f>
        <v>0</v>
      </c>
      <c r="AI57" s="34" t="s">
        <v>4</v>
      </c>
      <c r="AJ57" s="52">
        <f>IF(AN57=0,J57,0)</f>
        <v>0</v>
      </c>
      <c r="AK57" s="52">
        <f>IF(AN57=12,J57,0)</f>
        <v>0</v>
      </c>
      <c r="AL57" s="52">
        <f>IF(AN57=21,J57,0)</f>
        <v>0</v>
      </c>
      <c r="AN57" s="52">
        <v>21</v>
      </c>
      <c r="AO57" s="52">
        <f>G57*0</f>
        <v>0</v>
      </c>
      <c r="AP57" s="52">
        <f>G57*(1-0)</f>
        <v>0</v>
      </c>
      <c r="AQ57" s="54" t="s">
        <v>114</v>
      </c>
      <c r="AV57" s="52">
        <f>AW57+AX57</f>
        <v>0</v>
      </c>
      <c r="AW57" s="52">
        <f>F57*AO57</f>
        <v>0</v>
      </c>
      <c r="AX57" s="52">
        <f>F57*AP57</f>
        <v>0</v>
      </c>
      <c r="AY57" s="54" t="s">
        <v>221</v>
      </c>
      <c r="AZ57" s="54" t="s">
        <v>112</v>
      </c>
      <c r="BA57" s="34" t="s">
        <v>113</v>
      </c>
      <c r="BC57" s="52">
        <f>AW57+AX57</f>
        <v>0</v>
      </c>
      <c r="BD57" s="52">
        <f>G57/(100-BE57)*100</f>
        <v>0</v>
      </c>
      <c r="BE57" s="52">
        <v>0</v>
      </c>
      <c r="BF57" s="52">
        <f>57</f>
        <v>57</v>
      </c>
      <c r="BH57" s="52">
        <f>F57*AO57</f>
        <v>0</v>
      </c>
      <c r="BI57" s="52">
        <f>F57*AP57</f>
        <v>0</v>
      </c>
      <c r="BJ57" s="52">
        <f>F57*G57</f>
        <v>0</v>
      </c>
      <c r="BK57" s="52"/>
      <c r="BL57" s="52"/>
      <c r="BW57" s="52">
        <v>21</v>
      </c>
      <c r="BX57" s="3" t="s">
        <v>124</v>
      </c>
    </row>
    <row r="58" spans="1:76" x14ac:dyDescent="0.25">
      <c r="A58" s="1" t="s">
        <v>222</v>
      </c>
      <c r="B58" s="2" t="s">
        <v>223</v>
      </c>
      <c r="C58" s="64" t="s">
        <v>224</v>
      </c>
      <c r="D58" s="65"/>
      <c r="E58" s="2" t="s">
        <v>110</v>
      </c>
      <c r="F58" s="52">
        <v>139</v>
      </c>
      <c r="G58" s="62">
        <v>0</v>
      </c>
      <c r="H58" s="52">
        <f>F58*AO58</f>
        <v>0</v>
      </c>
      <c r="I58" s="52">
        <f>F58*AP58</f>
        <v>0</v>
      </c>
      <c r="J58" s="52">
        <f>F58*G58</f>
        <v>0</v>
      </c>
      <c r="K58" s="53" t="s">
        <v>4</v>
      </c>
      <c r="Z58" s="52">
        <f>IF(AQ58="5",BJ58,0)</f>
        <v>0</v>
      </c>
      <c r="AB58" s="52">
        <f>IF(AQ58="1",BH58,0)</f>
        <v>0</v>
      </c>
      <c r="AC58" s="52">
        <f>IF(AQ58="1",BI58,0)</f>
        <v>0</v>
      </c>
      <c r="AD58" s="52">
        <f>IF(AQ58="7",BH58,0)</f>
        <v>0</v>
      </c>
      <c r="AE58" s="52">
        <f>IF(AQ58="7",BI58,0)</f>
        <v>0</v>
      </c>
      <c r="AF58" s="52">
        <f>IF(AQ58="2",BH58,0)</f>
        <v>0</v>
      </c>
      <c r="AG58" s="52">
        <f>IF(AQ58="2",BI58,0)</f>
        <v>0</v>
      </c>
      <c r="AH58" s="52">
        <f>IF(AQ58="0",BJ58,0)</f>
        <v>0</v>
      </c>
      <c r="AI58" s="34" t="s">
        <v>4</v>
      </c>
      <c r="AJ58" s="52">
        <f>IF(AN58=0,J58,0)</f>
        <v>0</v>
      </c>
      <c r="AK58" s="52">
        <f>IF(AN58=12,J58,0)</f>
        <v>0</v>
      </c>
      <c r="AL58" s="52">
        <f>IF(AN58=21,J58,0)</f>
        <v>0</v>
      </c>
      <c r="AN58" s="52">
        <v>21</v>
      </c>
      <c r="AO58" s="52">
        <f>G58*1</f>
        <v>0</v>
      </c>
      <c r="AP58" s="52">
        <f>G58*(1-1)</f>
        <v>0</v>
      </c>
      <c r="AQ58" s="54" t="s">
        <v>107</v>
      </c>
      <c r="AV58" s="52">
        <f>AW58+AX58</f>
        <v>0</v>
      </c>
      <c r="AW58" s="52">
        <f>F58*AO58</f>
        <v>0</v>
      </c>
      <c r="AX58" s="52">
        <f>F58*AP58</f>
        <v>0</v>
      </c>
      <c r="AY58" s="54" t="s">
        <v>221</v>
      </c>
      <c r="AZ58" s="54" t="s">
        <v>112</v>
      </c>
      <c r="BA58" s="34" t="s">
        <v>113</v>
      </c>
      <c r="BC58" s="52">
        <f>AW58+AX58</f>
        <v>0</v>
      </c>
      <c r="BD58" s="52">
        <f>G58/(100-BE58)*100</f>
        <v>0</v>
      </c>
      <c r="BE58" s="52">
        <v>0</v>
      </c>
      <c r="BF58" s="52">
        <f>58</f>
        <v>58</v>
      </c>
      <c r="BH58" s="52">
        <f>F58*AO58</f>
        <v>0</v>
      </c>
      <c r="BI58" s="52">
        <f>F58*AP58</f>
        <v>0</v>
      </c>
      <c r="BJ58" s="52">
        <f>F58*G58</f>
        <v>0</v>
      </c>
      <c r="BK58" s="52"/>
      <c r="BL58" s="52"/>
      <c r="BW58" s="52">
        <v>21</v>
      </c>
      <c r="BX58" s="3" t="s">
        <v>224</v>
      </c>
    </row>
    <row r="59" spans="1:76" ht="25.5" x14ac:dyDescent="0.25">
      <c r="A59" s="1" t="s">
        <v>225</v>
      </c>
      <c r="B59" s="2" t="s">
        <v>226</v>
      </c>
      <c r="C59" s="64" t="s">
        <v>227</v>
      </c>
      <c r="D59" s="65"/>
      <c r="E59" s="2" t="s">
        <v>110</v>
      </c>
      <c r="F59" s="52">
        <v>14</v>
      </c>
      <c r="G59" s="62">
        <v>0</v>
      </c>
      <c r="H59" s="52">
        <f>F59*AO59</f>
        <v>0</v>
      </c>
      <c r="I59" s="52">
        <f>F59*AP59</f>
        <v>0</v>
      </c>
      <c r="J59" s="52">
        <f>F59*G59</f>
        <v>0</v>
      </c>
      <c r="K59" s="53" t="s">
        <v>4</v>
      </c>
      <c r="Z59" s="52">
        <f>IF(AQ59="5",BJ59,0)</f>
        <v>0</v>
      </c>
      <c r="AB59" s="52">
        <f>IF(AQ59="1",BH59,0)</f>
        <v>0</v>
      </c>
      <c r="AC59" s="52">
        <f>IF(AQ59="1",BI59,0)</f>
        <v>0</v>
      </c>
      <c r="AD59" s="52">
        <f>IF(AQ59="7",BH59,0)</f>
        <v>0</v>
      </c>
      <c r="AE59" s="52">
        <f>IF(AQ59="7",BI59,0)</f>
        <v>0</v>
      </c>
      <c r="AF59" s="52">
        <f>IF(AQ59="2",BH59,0)</f>
        <v>0</v>
      </c>
      <c r="AG59" s="52">
        <f>IF(AQ59="2",BI59,0)</f>
        <v>0</v>
      </c>
      <c r="AH59" s="52">
        <f>IF(AQ59="0",BJ59,0)</f>
        <v>0</v>
      </c>
      <c r="AI59" s="34" t="s">
        <v>4</v>
      </c>
      <c r="AJ59" s="52">
        <f>IF(AN59=0,J59,0)</f>
        <v>0</v>
      </c>
      <c r="AK59" s="52">
        <f>IF(AN59=12,J59,0)</f>
        <v>0</v>
      </c>
      <c r="AL59" s="52">
        <f>IF(AN59=21,J59,0)</f>
        <v>0</v>
      </c>
      <c r="AN59" s="52">
        <v>21</v>
      </c>
      <c r="AO59" s="52">
        <f>G59*1</f>
        <v>0</v>
      </c>
      <c r="AP59" s="52">
        <f>G59*(1-1)</f>
        <v>0</v>
      </c>
      <c r="AQ59" s="54" t="s">
        <v>107</v>
      </c>
      <c r="AV59" s="52">
        <f>AW59+AX59</f>
        <v>0</v>
      </c>
      <c r="AW59" s="52">
        <f>F59*AO59</f>
        <v>0</v>
      </c>
      <c r="AX59" s="52">
        <f>F59*AP59</f>
        <v>0</v>
      </c>
      <c r="AY59" s="54" t="s">
        <v>221</v>
      </c>
      <c r="AZ59" s="54" t="s">
        <v>112</v>
      </c>
      <c r="BA59" s="34" t="s">
        <v>113</v>
      </c>
      <c r="BC59" s="52">
        <f>AW59+AX59</f>
        <v>0</v>
      </c>
      <c r="BD59" s="52">
        <f>G59/(100-BE59)*100</f>
        <v>0</v>
      </c>
      <c r="BE59" s="52">
        <v>0</v>
      </c>
      <c r="BF59" s="52">
        <f>59</f>
        <v>59</v>
      </c>
      <c r="BH59" s="52">
        <f>F59*AO59</f>
        <v>0</v>
      </c>
      <c r="BI59" s="52">
        <f>F59*AP59</f>
        <v>0</v>
      </c>
      <c r="BJ59" s="52">
        <f>F59*G59</f>
        <v>0</v>
      </c>
      <c r="BK59" s="52"/>
      <c r="BL59" s="52"/>
      <c r="BW59" s="52">
        <v>21</v>
      </c>
      <c r="BX59" s="3" t="s">
        <v>227</v>
      </c>
    </row>
    <row r="60" spans="1:76" x14ac:dyDescent="0.25">
      <c r="A60" s="1" t="s">
        <v>228</v>
      </c>
      <c r="B60" s="2" t="s">
        <v>229</v>
      </c>
      <c r="C60" s="64" t="s">
        <v>230</v>
      </c>
      <c r="D60" s="65"/>
      <c r="E60" s="2" t="s">
        <v>110</v>
      </c>
      <c r="F60" s="52">
        <v>2</v>
      </c>
      <c r="G60" s="62">
        <v>0</v>
      </c>
      <c r="H60" s="52">
        <f>F60*AO60</f>
        <v>0</v>
      </c>
      <c r="I60" s="52">
        <f>F60*AP60</f>
        <v>0</v>
      </c>
      <c r="J60" s="52">
        <f>F60*G60</f>
        <v>0</v>
      </c>
      <c r="K60" s="53" t="s">
        <v>4</v>
      </c>
      <c r="Z60" s="52">
        <f>IF(AQ60="5",BJ60,0)</f>
        <v>0</v>
      </c>
      <c r="AB60" s="52">
        <f>IF(AQ60="1",BH60,0)</f>
        <v>0</v>
      </c>
      <c r="AC60" s="52">
        <f>IF(AQ60="1",BI60,0)</f>
        <v>0</v>
      </c>
      <c r="AD60" s="52">
        <f>IF(AQ60="7",BH60,0)</f>
        <v>0</v>
      </c>
      <c r="AE60" s="52">
        <f>IF(AQ60="7",BI60,0)</f>
        <v>0</v>
      </c>
      <c r="AF60" s="52">
        <f>IF(AQ60="2",BH60,0)</f>
        <v>0</v>
      </c>
      <c r="AG60" s="52">
        <f>IF(AQ60="2",BI60,0)</f>
        <v>0</v>
      </c>
      <c r="AH60" s="52">
        <f>IF(AQ60="0",BJ60,0)</f>
        <v>0</v>
      </c>
      <c r="AI60" s="34" t="s">
        <v>4</v>
      </c>
      <c r="AJ60" s="52">
        <f>IF(AN60=0,J60,0)</f>
        <v>0</v>
      </c>
      <c r="AK60" s="52">
        <f>IF(AN60=12,J60,0)</f>
        <v>0</v>
      </c>
      <c r="AL60" s="52">
        <f>IF(AN60=21,J60,0)</f>
        <v>0</v>
      </c>
      <c r="AN60" s="52">
        <v>21</v>
      </c>
      <c r="AO60" s="52">
        <f>G60*1</f>
        <v>0</v>
      </c>
      <c r="AP60" s="52">
        <f>G60*(1-1)</f>
        <v>0</v>
      </c>
      <c r="AQ60" s="54" t="s">
        <v>107</v>
      </c>
      <c r="AV60" s="52">
        <f>AW60+AX60</f>
        <v>0</v>
      </c>
      <c r="AW60" s="52">
        <f>F60*AO60</f>
        <v>0</v>
      </c>
      <c r="AX60" s="52">
        <f>F60*AP60</f>
        <v>0</v>
      </c>
      <c r="AY60" s="54" t="s">
        <v>221</v>
      </c>
      <c r="AZ60" s="54" t="s">
        <v>112</v>
      </c>
      <c r="BA60" s="34" t="s">
        <v>113</v>
      </c>
      <c r="BC60" s="52">
        <f>AW60+AX60</f>
        <v>0</v>
      </c>
      <c r="BD60" s="52">
        <f>G60/(100-BE60)*100</f>
        <v>0</v>
      </c>
      <c r="BE60" s="52">
        <v>0</v>
      </c>
      <c r="BF60" s="52">
        <f>60</f>
        <v>60</v>
      </c>
      <c r="BH60" s="52">
        <f>F60*AO60</f>
        <v>0</v>
      </c>
      <c r="BI60" s="52">
        <f>F60*AP60</f>
        <v>0</v>
      </c>
      <c r="BJ60" s="52">
        <f>F60*G60</f>
        <v>0</v>
      </c>
      <c r="BK60" s="52"/>
      <c r="BL60" s="52"/>
      <c r="BW60" s="52">
        <v>21</v>
      </c>
      <c r="BX60" s="3" t="s">
        <v>230</v>
      </c>
    </row>
    <row r="61" spans="1:76" x14ac:dyDescent="0.25">
      <c r="A61" s="48" t="s">
        <v>4</v>
      </c>
      <c r="B61" s="49" t="s">
        <v>231</v>
      </c>
      <c r="C61" s="146" t="s">
        <v>232</v>
      </c>
      <c r="D61" s="147"/>
      <c r="E61" s="50" t="s">
        <v>71</v>
      </c>
      <c r="F61" s="50" t="s">
        <v>71</v>
      </c>
      <c r="G61" s="50" t="s">
        <v>71</v>
      </c>
      <c r="H61" s="28">
        <f>SUM(H62:H71)</f>
        <v>0</v>
      </c>
      <c r="I61" s="28">
        <f>SUM(I62:I71)</f>
        <v>0</v>
      </c>
      <c r="J61" s="28">
        <f>SUM(J62:J71)</f>
        <v>0</v>
      </c>
      <c r="K61" s="51" t="s">
        <v>4</v>
      </c>
      <c r="AI61" s="34" t="s">
        <v>4</v>
      </c>
      <c r="AS61" s="28">
        <f>SUM(AJ62:AJ71)</f>
        <v>0</v>
      </c>
      <c r="AT61" s="28">
        <f>SUM(AK62:AK71)</f>
        <v>0</v>
      </c>
      <c r="AU61" s="28">
        <f>SUM(AL62:AL71)</f>
        <v>0</v>
      </c>
    </row>
    <row r="62" spans="1:76" x14ac:dyDescent="0.25">
      <c r="A62" s="1" t="s">
        <v>233</v>
      </c>
      <c r="B62" s="2" t="s">
        <v>234</v>
      </c>
      <c r="C62" s="64" t="s">
        <v>235</v>
      </c>
      <c r="D62" s="65"/>
      <c r="E62" s="2" t="s">
        <v>236</v>
      </c>
      <c r="F62" s="52">
        <v>1</v>
      </c>
      <c r="G62" s="62">
        <v>0</v>
      </c>
      <c r="H62" s="52">
        <f t="shared" ref="H62:H67" si="48">F62*AO62</f>
        <v>0</v>
      </c>
      <c r="I62" s="52">
        <f t="shared" ref="I62:I67" si="49">F62*AP62</f>
        <v>0</v>
      </c>
      <c r="J62" s="52">
        <f t="shared" ref="J62:J67" si="50">F62*G62</f>
        <v>0</v>
      </c>
      <c r="K62" s="53" t="s">
        <v>4</v>
      </c>
      <c r="Z62" s="52">
        <f t="shared" ref="Z62:Z67" si="51">IF(AQ62="5",BJ62,0)</f>
        <v>0</v>
      </c>
      <c r="AB62" s="52">
        <f t="shared" ref="AB62:AB67" si="52">IF(AQ62="1",BH62,0)</f>
        <v>0</v>
      </c>
      <c r="AC62" s="52">
        <f t="shared" ref="AC62:AC67" si="53">IF(AQ62="1",BI62,0)</f>
        <v>0</v>
      </c>
      <c r="AD62" s="52">
        <f t="shared" ref="AD62:AD67" si="54">IF(AQ62="7",BH62,0)</f>
        <v>0</v>
      </c>
      <c r="AE62" s="52">
        <f t="shared" ref="AE62:AE67" si="55">IF(AQ62="7",BI62,0)</f>
        <v>0</v>
      </c>
      <c r="AF62" s="52">
        <f t="shared" ref="AF62:AF67" si="56">IF(AQ62="2",BH62,0)</f>
        <v>0</v>
      </c>
      <c r="AG62" s="52">
        <f t="shared" ref="AG62:AG67" si="57">IF(AQ62="2",BI62,0)</f>
        <v>0</v>
      </c>
      <c r="AH62" s="52">
        <f t="shared" ref="AH62:AH67" si="58">IF(AQ62="0",BJ62,0)</f>
        <v>0</v>
      </c>
      <c r="AI62" s="34" t="s">
        <v>4</v>
      </c>
      <c r="AJ62" s="52">
        <f t="shared" ref="AJ62:AJ67" si="59">IF(AN62=0,J62,0)</f>
        <v>0</v>
      </c>
      <c r="AK62" s="52">
        <f t="shared" ref="AK62:AK67" si="60">IF(AN62=12,J62,0)</f>
        <v>0</v>
      </c>
      <c r="AL62" s="52">
        <f t="shared" ref="AL62:AL67" si="61">IF(AN62=21,J62,0)</f>
        <v>0</v>
      </c>
      <c r="AN62" s="52">
        <v>21</v>
      </c>
      <c r="AO62" s="52">
        <f>G62*1</f>
        <v>0</v>
      </c>
      <c r="AP62" s="52">
        <f>G62*(1-1)</f>
        <v>0</v>
      </c>
      <c r="AQ62" s="54" t="s">
        <v>107</v>
      </c>
      <c r="AV62" s="52">
        <f t="shared" ref="AV62:AV67" si="62">AW62+AX62</f>
        <v>0</v>
      </c>
      <c r="AW62" s="52">
        <f t="shared" ref="AW62:AW67" si="63">F62*AO62</f>
        <v>0</v>
      </c>
      <c r="AX62" s="52">
        <f t="shared" ref="AX62:AX67" si="64">F62*AP62</f>
        <v>0</v>
      </c>
      <c r="AY62" s="54" t="s">
        <v>237</v>
      </c>
      <c r="AZ62" s="54" t="s">
        <v>112</v>
      </c>
      <c r="BA62" s="34" t="s">
        <v>113</v>
      </c>
      <c r="BC62" s="52">
        <f t="shared" ref="BC62:BC67" si="65">AW62+AX62</f>
        <v>0</v>
      </c>
      <c r="BD62" s="52">
        <f t="shared" ref="BD62:BD67" si="66">G62/(100-BE62)*100</f>
        <v>0</v>
      </c>
      <c r="BE62" s="52">
        <v>0</v>
      </c>
      <c r="BF62" s="52">
        <f>62</f>
        <v>62</v>
      </c>
      <c r="BH62" s="52">
        <f t="shared" ref="BH62:BH67" si="67">F62*AO62</f>
        <v>0</v>
      </c>
      <c r="BI62" s="52">
        <f t="shared" ref="BI62:BI67" si="68">F62*AP62</f>
        <v>0</v>
      </c>
      <c r="BJ62" s="52">
        <f t="shared" ref="BJ62:BJ67" si="69">F62*G62</f>
        <v>0</v>
      </c>
      <c r="BK62" s="52"/>
      <c r="BL62" s="52"/>
      <c r="BW62" s="52">
        <v>21</v>
      </c>
      <c r="BX62" s="3" t="s">
        <v>235</v>
      </c>
    </row>
    <row r="63" spans="1:76" x14ac:dyDescent="0.25">
      <c r="A63" s="1" t="s">
        <v>238</v>
      </c>
      <c r="B63" s="2" t="s">
        <v>239</v>
      </c>
      <c r="C63" s="64" t="s">
        <v>240</v>
      </c>
      <c r="D63" s="65"/>
      <c r="E63" s="2" t="s">
        <v>241</v>
      </c>
      <c r="F63" s="52">
        <v>400</v>
      </c>
      <c r="G63" s="62">
        <v>0</v>
      </c>
      <c r="H63" s="52">
        <f t="shared" si="48"/>
        <v>0</v>
      </c>
      <c r="I63" s="52">
        <f t="shared" si="49"/>
        <v>0</v>
      </c>
      <c r="J63" s="52">
        <f t="shared" si="50"/>
        <v>0</v>
      </c>
      <c r="K63" s="53" t="s">
        <v>126</v>
      </c>
      <c r="Z63" s="52">
        <f t="shared" si="51"/>
        <v>0</v>
      </c>
      <c r="AB63" s="52">
        <f t="shared" si="52"/>
        <v>0</v>
      </c>
      <c r="AC63" s="52">
        <f t="shared" si="53"/>
        <v>0</v>
      </c>
      <c r="AD63" s="52">
        <f t="shared" si="54"/>
        <v>0</v>
      </c>
      <c r="AE63" s="52">
        <f t="shared" si="55"/>
        <v>0</v>
      </c>
      <c r="AF63" s="52">
        <f t="shared" si="56"/>
        <v>0</v>
      </c>
      <c r="AG63" s="52">
        <f t="shared" si="57"/>
        <v>0</v>
      </c>
      <c r="AH63" s="52">
        <f t="shared" si="58"/>
        <v>0</v>
      </c>
      <c r="AI63" s="34" t="s">
        <v>4</v>
      </c>
      <c r="AJ63" s="52">
        <f t="shared" si="59"/>
        <v>0</v>
      </c>
      <c r="AK63" s="52">
        <f t="shared" si="60"/>
        <v>0</v>
      </c>
      <c r="AL63" s="52">
        <f t="shared" si="61"/>
        <v>0</v>
      </c>
      <c r="AN63" s="52">
        <v>21</v>
      </c>
      <c r="AO63" s="52">
        <f t="shared" ref="AO63:AO69" si="70">G63*0</f>
        <v>0</v>
      </c>
      <c r="AP63" s="52">
        <f t="shared" ref="AP63:AP69" si="71">G63*(1-0)</f>
        <v>0</v>
      </c>
      <c r="AQ63" s="54" t="s">
        <v>128</v>
      </c>
      <c r="AV63" s="52">
        <f t="shared" si="62"/>
        <v>0</v>
      </c>
      <c r="AW63" s="52">
        <f t="shared" si="63"/>
        <v>0</v>
      </c>
      <c r="AX63" s="52">
        <f t="shared" si="64"/>
        <v>0</v>
      </c>
      <c r="AY63" s="54" t="s">
        <v>237</v>
      </c>
      <c r="AZ63" s="54" t="s">
        <v>112</v>
      </c>
      <c r="BA63" s="34" t="s">
        <v>113</v>
      </c>
      <c r="BC63" s="52">
        <f t="shared" si="65"/>
        <v>0</v>
      </c>
      <c r="BD63" s="52">
        <f t="shared" si="66"/>
        <v>0</v>
      </c>
      <c r="BE63" s="52">
        <v>0</v>
      </c>
      <c r="BF63" s="52">
        <f>63</f>
        <v>63</v>
      </c>
      <c r="BH63" s="52">
        <f t="shared" si="67"/>
        <v>0</v>
      </c>
      <c r="BI63" s="52">
        <f t="shared" si="68"/>
        <v>0</v>
      </c>
      <c r="BJ63" s="52">
        <f t="shared" si="69"/>
        <v>0</v>
      </c>
      <c r="BK63" s="52"/>
      <c r="BL63" s="52"/>
      <c r="BW63" s="52">
        <v>21</v>
      </c>
      <c r="BX63" s="3" t="s">
        <v>240</v>
      </c>
    </row>
    <row r="64" spans="1:76" x14ac:dyDescent="0.25">
      <c r="A64" s="1" t="s">
        <v>242</v>
      </c>
      <c r="B64" s="2" t="s">
        <v>243</v>
      </c>
      <c r="C64" s="64" t="s">
        <v>244</v>
      </c>
      <c r="D64" s="65"/>
      <c r="E64" s="2" t="s">
        <v>245</v>
      </c>
      <c r="F64" s="52">
        <v>32</v>
      </c>
      <c r="G64" s="62">
        <v>0</v>
      </c>
      <c r="H64" s="52">
        <f t="shared" si="48"/>
        <v>0</v>
      </c>
      <c r="I64" s="52">
        <f t="shared" si="49"/>
        <v>0</v>
      </c>
      <c r="J64" s="52">
        <f t="shared" si="50"/>
        <v>0</v>
      </c>
      <c r="K64" s="53" t="s">
        <v>4</v>
      </c>
      <c r="Z64" s="52">
        <f t="shared" si="51"/>
        <v>0</v>
      </c>
      <c r="AB64" s="52">
        <f t="shared" si="52"/>
        <v>0</v>
      </c>
      <c r="AC64" s="52">
        <f t="shared" si="53"/>
        <v>0</v>
      </c>
      <c r="AD64" s="52">
        <f t="shared" si="54"/>
        <v>0</v>
      </c>
      <c r="AE64" s="52">
        <f t="shared" si="55"/>
        <v>0</v>
      </c>
      <c r="AF64" s="52">
        <f t="shared" si="56"/>
        <v>0</v>
      </c>
      <c r="AG64" s="52">
        <f t="shared" si="57"/>
        <v>0</v>
      </c>
      <c r="AH64" s="52">
        <f t="shared" si="58"/>
        <v>0</v>
      </c>
      <c r="AI64" s="34" t="s">
        <v>4</v>
      </c>
      <c r="AJ64" s="52">
        <f t="shared" si="59"/>
        <v>0</v>
      </c>
      <c r="AK64" s="52">
        <f t="shared" si="60"/>
        <v>0</v>
      </c>
      <c r="AL64" s="52">
        <f t="shared" si="61"/>
        <v>0</v>
      </c>
      <c r="AN64" s="52">
        <v>21</v>
      </c>
      <c r="AO64" s="52">
        <f t="shared" si="70"/>
        <v>0</v>
      </c>
      <c r="AP64" s="52">
        <f t="shared" si="71"/>
        <v>0</v>
      </c>
      <c r="AQ64" s="54" t="s">
        <v>114</v>
      </c>
      <c r="AV64" s="52">
        <f t="shared" si="62"/>
        <v>0</v>
      </c>
      <c r="AW64" s="52">
        <f t="shared" si="63"/>
        <v>0</v>
      </c>
      <c r="AX64" s="52">
        <f t="shared" si="64"/>
        <v>0</v>
      </c>
      <c r="AY64" s="54" t="s">
        <v>237</v>
      </c>
      <c r="AZ64" s="54" t="s">
        <v>112</v>
      </c>
      <c r="BA64" s="34" t="s">
        <v>113</v>
      </c>
      <c r="BC64" s="52">
        <f t="shared" si="65"/>
        <v>0</v>
      </c>
      <c r="BD64" s="52">
        <f t="shared" si="66"/>
        <v>0</v>
      </c>
      <c r="BE64" s="52">
        <v>0</v>
      </c>
      <c r="BF64" s="52">
        <f>64</f>
        <v>64</v>
      </c>
      <c r="BH64" s="52">
        <f t="shared" si="67"/>
        <v>0</v>
      </c>
      <c r="BI64" s="52">
        <f t="shared" si="68"/>
        <v>0</v>
      </c>
      <c r="BJ64" s="52">
        <f t="shared" si="69"/>
        <v>0</v>
      </c>
      <c r="BK64" s="52"/>
      <c r="BL64" s="52"/>
      <c r="BW64" s="52">
        <v>21</v>
      </c>
      <c r="BX64" s="3" t="s">
        <v>244</v>
      </c>
    </row>
    <row r="65" spans="1:76" x14ac:dyDescent="0.25">
      <c r="A65" s="1" t="s">
        <v>246</v>
      </c>
      <c r="B65" s="2" t="s">
        <v>247</v>
      </c>
      <c r="C65" s="64" t="s">
        <v>248</v>
      </c>
      <c r="D65" s="65"/>
      <c r="E65" s="2" t="s">
        <v>236</v>
      </c>
      <c r="F65" s="52">
        <v>1</v>
      </c>
      <c r="G65" s="62">
        <v>0</v>
      </c>
      <c r="H65" s="52">
        <f t="shared" si="48"/>
        <v>0</v>
      </c>
      <c r="I65" s="52">
        <f t="shared" si="49"/>
        <v>0</v>
      </c>
      <c r="J65" s="52">
        <f t="shared" si="50"/>
        <v>0</v>
      </c>
      <c r="K65" s="53" t="s">
        <v>4</v>
      </c>
      <c r="Z65" s="52">
        <f t="shared" si="51"/>
        <v>0</v>
      </c>
      <c r="AB65" s="52">
        <f t="shared" si="52"/>
        <v>0</v>
      </c>
      <c r="AC65" s="52">
        <f t="shared" si="53"/>
        <v>0</v>
      </c>
      <c r="AD65" s="52">
        <f t="shared" si="54"/>
        <v>0</v>
      </c>
      <c r="AE65" s="52">
        <f t="shared" si="55"/>
        <v>0</v>
      </c>
      <c r="AF65" s="52">
        <f t="shared" si="56"/>
        <v>0</v>
      </c>
      <c r="AG65" s="52">
        <f t="shared" si="57"/>
        <v>0</v>
      </c>
      <c r="AH65" s="52">
        <f t="shared" si="58"/>
        <v>0</v>
      </c>
      <c r="AI65" s="34" t="s">
        <v>4</v>
      </c>
      <c r="AJ65" s="52">
        <f t="shared" si="59"/>
        <v>0</v>
      </c>
      <c r="AK65" s="52">
        <f t="shared" si="60"/>
        <v>0</v>
      </c>
      <c r="AL65" s="52">
        <f t="shared" si="61"/>
        <v>0</v>
      </c>
      <c r="AN65" s="52">
        <v>21</v>
      </c>
      <c r="AO65" s="52">
        <f t="shared" si="70"/>
        <v>0</v>
      </c>
      <c r="AP65" s="52">
        <f t="shared" si="71"/>
        <v>0</v>
      </c>
      <c r="AQ65" s="54" t="s">
        <v>114</v>
      </c>
      <c r="AV65" s="52">
        <f t="shared" si="62"/>
        <v>0</v>
      </c>
      <c r="AW65" s="52">
        <f t="shared" si="63"/>
        <v>0</v>
      </c>
      <c r="AX65" s="52">
        <f t="shared" si="64"/>
        <v>0</v>
      </c>
      <c r="AY65" s="54" t="s">
        <v>237</v>
      </c>
      <c r="AZ65" s="54" t="s">
        <v>112</v>
      </c>
      <c r="BA65" s="34" t="s">
        <v>113</v>
      </c>
      <c r="BC65" s="52">
        <f t="shared" si="65"/>
        <v>0</v>
      </c>
      <c r="BD65" s="52">
        <f t="shared" si="66"/>
        <v>0</v>
      </c>
      <c r="BE65" s="52">
        <v>0</v>
      </c>
      <c r="BF65" s="52">
        <f>65</f>
        <v>65</v>
      </c>
      <c r="BH65" s="52">
        <f t="shared" si="67"/>
        <v>0</v>
      </c>
      <c r="BI65" s="52">
        <f t="shared" si="68"/>
        <v>0</v>
      </c>
      <c r="BJ65" s="52">
        <f t="shared" si="69"/>
        <v>0</v>
      </c>
      <c r="BK65" s="52"/>
      <c r="BL65" s="52"/>
      <c r="BW65" s="52">
        <v>21</v>
      </c>
      <c r="BX65" s="3" t="s">
        <v>248</v>
      </c>
    </row>
    <row r="66" spans="1:76" x14ac:dyDescent="0.25">
      <c r="A66" s="1" t="s">
        <v>249</v>
      </c>
      <c r="B66" s="2" t="s">
        <v>250</v>
      </c>
      <c r="C66" s="64" t="s">
        <v>251</v>
      </c>
      <c r="D66" s="65"/>
      <c r="E66" s="2" t="s">
        <v>110</v>
      </c>
      <c r="F66" s="52">
        <v>1</v>
      </c>
      <c r="G66" s="62">
        <v>0</v>
      </c>
      <c r="H66" s="52">
        <f t="shared" si="48"/>
        <v>0</v>
      </c>
      <c r="I66" s="52">
        <f t="shared" si="49"/>
        <v>0</v>
      </c>
      <c r="J66" s="52">
        <f t="shared" si="50"/>
        <v>0</v>
      </c>
      <c r="K66" s="53" t="s">
        <v>4</v>
      </c>
      <c r="Z66" s="52">
        <f t="shared" si="51"/>
        <v>0</v>
      </c>
      <c r="AB66" s="52">
        <f t="shared" si="52"/>
        <v>0</v>
      </c>
      <c r="AC66" s="52">
        <f t="shared" si="53"/>
        <v>0</v>
      </c>
      <c r="AD66" s="52">
        <f t="shared" si="54"/>
        <v>0</v>
      </c>
      <c r="AE66" s="52">
        <f t="shared" si="55"/>
        <v>0</v>
      </c>
      <c r="AF66" s="52">
        <f t="shared" si="56"/>
        <v>0</v>
      </c>
      <c r="AG66" s="52">
        <f t="shared" si="57"/>
        <v>0</v>
      </c>
      <c r="AH66" s="52">
        <f t="shared" si="58"/>
        <v>0</v>
      </c>
      <c r="AI66" s="34" t="s">
        <v>4</v>
      </c>
      <c r="AJ66" s="52">
        <f t="shared" si="59"/>
        <v>0</v>
      </c>
      <c r="AK66" s="52">
        <f t="shared" si="60"/>
        <v>0</v>
      </c>
      <c r="AL66" s="52">
        <f t="shared" si="61"/>
        <v>0</v>
      </c>
      <c r="AN66" s="52">
        <v>21</v>
      </c>
      <c r="AO66" s="52">
        <f t="shared" si="70"/>
        <v>0</v>
      </c>
      <c r="AP66" s="52">
        <f t="shared" si="71"/>
        <v>0</v>
      </c>
      <c r="AQ66" s="54" t="s">
        <v>114</v>
      </c>
      <c r="AV66" s="52">
        <f t="shared" si="62"/>
        <v>0</v>
      </c>
      <c r="AW66" s="52">
        <f t="shared" si="63"/>
        <v>0</v>
      </c>
      <c r="AX66" s="52">
        <f t="shared" si="64"/>
        <v>0</v>
      </c>
      <c r="AY66" s="54" t="s">
        <v>237</v>
      </c>
      <c r="AZ66" s="54" t="s">
        <v>112</v>
      </c>
      <c r="BA66" s="34" t="s">
        <v>113</v>
      </c>
      <c r="BC66" s="52">
        <f t="shared" si="65"/>
        <v>0</v>
      </c>
      <c r="BD66" s="52">
        <f t="shared" si="66"/>
        <v>0</v>
      </c>
      <c r="BE66" s="52">
        <v>0</v>
      </c>
      <c r="BF66" s="52">
        <f>66</f>
        <v>66</v>
      </c>
      <c r="BH66" s="52">
        <f t="shared" si="67"/>
        <v>0</v>
      </c>
      <c r="BI66" s="52">
        <f t="shared" si="68"/>
        <v>0</v>
      </c>
      <c r="BJ66" s="52">
        <f t="shared" si="69"/>
        <v>0</v>
      </c>
      <c r="BK66" s="52"/>
      <c r="BL66" s="52"/>
      <c r="BW66" s="52">
        <v>21</v>
      </c>
      <c r="BX66" s="3" t="s">
        <v>251</v>
      </c>
    </row>
    <row r="67" spans="1:76" x14ac:dyDescent="0.25">
      <c r="A67" s="1" t="s">
        <v>252</v>
      </c>
      <c r="B67" s="2" t="s">
        <v>253</v>
      </c>
      <c r="C67" s="64" t="s">
        <v>254</v>
      </c>
      <c r="D67" s="65"/>
      <c r="E67" s="2" t="s">
        <v>255</v>
      </c>
      <c r="F67" s="52">
        <v>3</v>
      </c>
      <c r="G67" s="62">
        <v>0</v>
      </c>
      <c r="H67" s="52">
        <f t="shared" si="48"/>
        <v>0</v>
      </c>
      <c r="I67" s="52">
        <f t="shared" si="49"/>
        <v>0</v>
      </c>
      <c r="J67" s="52">
        <f t="shared" si="50"/>
        <v>0</v>
      </c>
      <c r="K67" s="53" t="s">
        <v>126</v>
      </c>
      <c r="Z67" s="52">
        <f t="shared" si="51"/>
        <v>0</v>
      </c>
      <c r="AB67" s="52">
        <f t="shared" si="52"/>
        <v>0</v>
      </c>
      <c r="AC67" s="52">
        <f t="shared" si="53"/>
        <v>0</v>
      </c>
      <c r="AD67" s="52">
        <f t="shared" si="54"/>
        <v>0</v>
      </c>
      <c r="AE67" s="52">
        <f t="shared" si="55"/>
        <v>0</v>
      </c>
      <c r="AF67" s="52">
        <f t="shared" si="56"/>
        <v>0</v>
      </c>
      <c r="AG67" s="52">
        <f t="shared" si="57"/>
        <v>0</v>
      </c>
      <c r="AH67" s="52">
        <f t="shared" si="58"/>
        <v>0</v>
      </c>
      <c r="AI67" s="34" t="s">
        <v>4</v>
      </c>
      <c r="AJ67" s="52">
        <f t="shared" si="59"/>
        <v>0</v>
      </c>
      <c r="AK67" s="52">
        <f t="shared" si="60"/>
        <v>0</v>
      </c>
      <c r="AL67" s="52">
        <f t="shared" si="61"/>
        <v>0</v>
      </c>
      <c r="AN67" s="52">
        <v>21</v>
      </c>
      <c r="AO67" s="52">
        <f t="shared" si="70"/>
        <v>0</v>
      </c>
      <c r="AP67" s="52">
        <f t="shared" si="71"/>
        <v>0</v>
      </c>
      <c r="AQ67" s="54" t="s">
        <v>128</v>
      </c>
      <c r="AV67" s="52">
        <f t="shared" si="62"/>
        <v>0</v>
      </c>
      <c r="AW67" s="52">
        <f t="shared" si="63"/>
        <v>0</v>
      </c>
      <c r="AX67" s="52">
        <f t="shared" si="64"/>
        <v>0</v>
      </c>
      <c r="AY67" s="54" t="s">
        <v>237</v>
      </c>
      <c r="AZ67" s="54" t="s">
        <v>112</v>
      </c>
      <c r="BA67" s="34" t="s">
        <v>113</v>
      </c>
      <c r="BC67" s="52">
        <f t="shared" si="65"/>
        <v>0</v>
      </c>
      <c r="BD67" s="52">
        <f t="shared" si="66"/>
        <v>0</v>
      </c>
      <c r="BE67" s="52">
        <v>0</v>
      </c>
      <c r="BF67" s="52">
        <f>67</f>
        <v>67</v>
      </c>
      <c r="BH67" s="52">
        <f t="shared" si="67"/>
        <v>0</v>
      </c>
      <c r="BI67" s="52">
        <f t="shared" si="68"/>
        <v>0</v>
      </c>
      <c r="BJ67" s="52">
        <f t="shared" si="69"/>
        <v>0</v>
      </c>
      <c r="BK67" s="52"/>
      <c r="BL67" s="52"/>
      <c r="BW67" s="52">
        <v>21</v>
      </c>
      <c r="BX67" s="3" t="s">
        <v>254</v>
      </c>
    </row>
    <row r="68" spans="1:76" x14ac:dyDescent="0.25">
      <c r="A68" s="1" t="s">
        <v>257</v>
      </c>
      <c r="B68" s="2" t="s">
        <v>258</v>
      </c>
      <c r="C68" s="64" t="s">
        <v>259</v>
      </c>
      <c r="D68" s="65"/>
      <c r="E68" s="2" t="s">
        <v>255</v>
      </c>
      <c r="F68" s="52">
        <v>3</v>
      </c>
      <c r="G68" s="62">
        <v>0</v>
      </c>
      <c r="H68" s="52">
        <f>F68*AO68</f>
        <v>0</v>
      </c>
      <c r="I68" s="52">
        <f>F68*AP68</f>
        <v>0</v>
      </c>
      <c r="J68" s="52">
        <f>F68*G68</f>
        <v>0</v>
      </c>
      <c r="K68" s="53" t="s">
        <v>126</v>
      </c>
      <c r="Z68" s="52">
        <f>IF(AQ68="5",BJ68,0)</f>
        <v>0</v>
      </c>
      <c r="AB68" s="52">
        <f>IF(AQ68="1",BH68,0)</f>
        <v>0</v>
      </c>
      <c r="AC68" s="52">
        <f>IF(AQ68="1",BI68,0)</f>
        <v>0</v>
      </c>
      <c r="AD68" s="52">
        <f>IF(AQ68="7",BH68,0)</f>
        <v>0</v>
      </c>
      <c r="AE68" s="52">
        <f>IF(AQ68="7",BI68,0)</f>
        <v>0</v>
      </c>
      <c r="AF68" s="52">
        <f>IF(AQ68="2",BH68,0)</f>
        <v>0</v>
      </c>
      <c r="AG68" s="52">
        <f>IF(AQ68="2",BI68,0)</f>
        <v>0</v>
      </c>
      <c r="AH68" s="52">
        <f>IF(AQ68="0",BJ68,0)</f>
        <v>0</v>
      </c>
      <c r="AI68" s="34" t="s">
        <v>4</v>
      </c>
      <c r="AJ68" s="52">
        <f>IF(AN68=0,J68,0)</f>
        <v>0</v>
      </c>
      <c r="AK68" s="52">
        <f>IF(AN68=12,J68,0)</f>
        <v>0</v>
      </c>
      <c r="AL68" s="52">
        <f>IF(AN68=21,J68,0)</f>
        <v>0</v>
      </c>
      <c r="AN68" s="52">
        <v>21</v>
      </c>
      <c r="AO68" s="52">
        <f t="shared" si="70"/>
        <v>0</v>
      </c>
      <c r="AP68" s="52">
        <f t="shared" si="71"/>
        <v>0</v>
      </c>
      <c r="AQ68" s="54" t="s">
        <v>128</v>
      </c>
      <c r="AV68" s="52">
        <f>AW68+AX68</f>
        <v>0</v>
      </c>
      <c r="AW68" s="52">
        <f>F68*AO68</f>
        <v>0</v>
      </c>
      <c r="AX68" s="52">
        <f>F68*AP68</f>
        <v>0</v>
      </c>
      <c r="AY68" s="54" t="s">
        <v>237</v>
      </c>
      <c r="AZ68" s="54" t="s">
        <v>112</v>
      </c>
      <c r="BA68" s="34" t="s">
        <v>113</v>
      </c>
      <c r="BC68" s="52">
        <f>AW68+AX68</f>
        <v>0</v>
      </c>
      <c r="BD68" s="52">
        <f>G68/(100-BE68)*100</f>
        <v>0</v>
      </c>
      <c r="BE68" s="52">
        <v>0</v>
      </c>
      <c r="BF68" s="52">
        <f>69</f>
        <v>69</v>
      </c>
      <c r="BH68" s="52">
        <f>F68*AO68</f>
        <v>0</v>
      </c>
      <c r="BI68" s="52">
        <f>F68*AP68</f>
        <v>0</v>
      </c>
      <c r="BJ68" s="52">
        <f>F68*G68</f>
        <v>0</v>
      </c>
      <c r="BK68" s="52"/>
      <c r="BL68" s="52"/>
      <c r="BW68" s="52">
        <v>21</v>
      </c>
      <c r="BX68" s="3" t="s">
        <v>259</v>
      </c>
    </row>
    <row r="69" spans="1:76" x14ac:dyDescent="0.25">
      <c r="A69" s="1" t="s">
        <v>260</v>
      </c>
      <c r="B69" s="2"/>
      <c r="C69" s="64" t="s">
        <v>270</v>
      </c>
      <c r="D69" s="65"/>
      <c r="E69" s="2" t="s">
        <v>236</v>
      </c>
      <c r="F69" s="52">
        <v>1</v>
      </c>
      <c r="G69" s="62">
        <v>0</v>
      </c>
      <c r="H69" s="52">
        <f>F69*AO69</f>
        <v>0</v>
      </c>
      <c r="I69" s="52">
        <f>F69*AP69</f>
        <v>0</v>
      </c>
      <c r="J69" s="52">
        <f>F69*G69</f>
        <v>0</v>
      </c>
      <c r="K69" s="53" t="s">
        <v>126</v>
      </c>
      <c r="Z69" s="52">
        <f>IF(AQ69="5",BJ69,0)</f>
        <v>0</v>
      </c>
      <c r="AB69" s="52">
        <f>IF(AQ69="1",BH69,0)</f>
        <v>0</v>
      </c>
      <c r="AC69" s="52">
        <f>IF(AQ69="1",BI69,0)</f>
        <v>0</v>
      </c>
      <c r="AD69" s="52">
        <f>IF(AQ69="7",BH69,0)</f>
        <v>0</v>
      </c>
      <c r="AE69" s="52">
        <f>IF(AQ69="7",BI69,0)</f>
        <v>0</v>
      </c>
      <c r="AF69" s="52">
        <f>IF(AQ69="2",BH69,0)</f>
        <v>0</v>
      </c>
      <c r="AG69" s="52">
        <f>IF(AQ69="2",BI69,0)</f>
        <v>0</v>
      </c>
      <c r="AH69" s="52">
        <f>IF(AQ69="0",BJ69,0)</f>
        <v>0</v>
      </c>
      <c r="AI69" s="34" t="s">
        <v>4</v>
      </c>
      <c r="AJ69" s="52">
        <f>IF(AN69=0,J69,0)</f>
        <v>0</v>
      </c>
      <c r="AK69" s="52">
        <f>IF(AN69=12,J69,0)</f>
        <v>0</v>
      </c>
      <c r="AL69" s="52">
        <f>IF(AN69=21,J69,0)</f>
        <v>0</v>
      </c>
      <c r="AN69" s="52">
        <v>21</v>
      </c>
      <c r="AO69" s="52">
        <f t="shared" si="70"/>
        <v>0</v>
      </c>
      <c r="AP69" s="52">
        <f t="shared" si="71"/>
        <v>0</v>
      </c>
      <c r="AQ69" s="54" t="s">
        <v>128</v>
      </c>
      <c r="AV69" s="52">
        <f>AW69+AX69</f>
        <v>0</v>
      </c>
      <c r="AW69" s="52">
        <f>F69*AO69</f>
        <v>0</v>
      </c>
      <c r="AX69" s="52">
        <f>F69*AP69</f>
        <v>0</v>
      </c>
      <c r="AY69" s="54" t="s">
        <v>237</v>
      </c>
      <c r="AZ69" s="54" t="s">
        <v>112</v>
      </c>
      <c r="BA69" s="34" t="s">
        <v>113</v>
      </c>
      <c r="BC69" s="52">
        <f>AW69+AX69</f>
        <v>0</v>
      </c>
      <c r="BD69" s="52">
        <f>G69/(100-BE69)*100</f>
        <v>0</v>
      </c>
      <c r="BE69" s="52">
        <v>0</v>
      </c>
      <c r="BF69" s="52">
        <f>70</f>
        <v>70</v>
      </c>
      <c r="BH69" s="52">
        <f>F69*AO69</f>
        <v>0</v>
      </c>
      <c r="BI69" s="52">
        <f>F69*AP69</f>
        <v>0</v>
      </c>
      <c r="BJ69" s="52">
        <f>F69*G69</f>
        <v>0</v>
      </c>
      <c r="BK69" s="52"/>
      <c r="BL69" s="52"/>
      <c r="BW69" s="52">
        <v>21</v>
      </c>
      <c r="BX69" s="3" t="s">
        <v>261</v>
      </c>
    </row>
    <row r="70" spans="1:76" ht="25.5" x14ac:dyDescent="0.25">
      <c r="A70" s="55"/>
      <c r="B70" s="56" t="s">
        <v>256</v>
      </c>
      <c r="C70" s="141" t="s">
        <v>268</v>
      </c>
      <c r="D70" s="142"/>
      <c r="E70" s="142"/>
      <c r="F70" s="142"/>
      <c r="G70" s="142"/>
      <c r="H70" s="142"/>
      <c r="I70" s="142"/>
      <c r="J70" s="142"/>
      <c r="K70" s="143"/>
      <c r="BX70" s="57" t="s">
        <v>262</v>
      </c>
    </row>
    <row r="71" spans="1:76" ht="25.5" x14ac:dyDescent="0.25">
      <c r="A71" s="4" t="s">
        <v>263</v>
      </c>
      <c r="B71" s="5" t="s">
        <v>264</v>
      </c>
      <c r="C71" s="144" t="s">
        <v>265</v>
      </c>
      <c r="D71" s="104"/>
      <c r="E71" s="5" t="s">
        <v>266</v>
      </c>
      <c r="F71" s="58">
        <v>6120</v>
      </c>
      <c r="G71" s="63">
        <v>0</v>
      </c>
      <c r="H71" s="58">
        <f>F71*AO71</f>
        <v>0</v>
      </c>
      <c r="I71" s="58">
        <f>F71*AP71</f>
        <v>0</v>
      </c>
      <c r="J71" s="58">
        <f>F71*G71</f>
        <v>0</v>
      </c>
      <c r="K71" s="59" t="s">
        <v>126</v>
      </c>
      <c r="Z71" s="52">
        <f>IF(AQ71="5",BJ71,0)</f>
        <v>0</v>
      </c>
      <c r="AB71" s="52">
        <f>IF(AQ71="1",BH71,0)</f>
        <v>0</v>
      </c>
      <c r="AC71" s="52">
        <f>IF(AQ71="1",BI71,0)</f>
        <v>0</v>
      </c>
      <c r="AD71" s="52">
        <f>IF(AQ71="7",BH71,0)</f>
        <v>0</v>
      </c>
      <c r="AE71" s="52">
        <f>IF(AQ71="7",BI71,0)</f>
        <v>0</v>
      </c>
      <c r="AF71" s="52">
        <f>IF(AQ71="2",BH71,0)</f>
        <v>0</v>
      </c>
      <c r="AG71" s="52">
        <f>IF(AQ71="2",BI71,0)</f>
        <v>0</v>
      </c>
      <c r="AH71" s="52">
        <f>IF(AQ71="0",BJ71,0)</f>
        <v>0</v>
      </c>
      <c r="AI71" s="34" t="s">
        <v>4</v>
      </c>
      <c r="AJ71" s="52">
        <f>IF(AN71=0,J71,0)</f>
        <v>0</v>
      </c>
      <c r="AK71" s="52">
        <f>IF(AN71=12,J71,0)</f>
        <v>0</v>
      </c>
      <c r="AL71" s="52">
        <f>IF(AN71=21,J71,0)</f>
        <v>0</v>
      </c>
      <c r="AN71" s="52">
        <v>21</v>
      </c>
      <c r="AO71" s="52">
        <f>G71*0</f>
        <v>0</v>
      </c>
      <c r="AP71" s="52">
        <f>G71*(1-0)</f>
        <v>0</v>
      </c>
      <c r="AQ71" s="54" t="s">
        <v>107</v>
      </c>
      <c r="AV71" s="52">
        <f>AW71+AX71</f>
        <v>0</v>
      </c>
      <c r="AW71" s="52">
        <f>F71*AO71</f>
        <v>0</v>
      </c>
      <c r="AX71" s="52">
        <f>F71*AP71</f>
        <v>0</v>
      </c>
      <c r="AY71" s="54" t="s">
        <v>237</v>
      </c>
      <c r="AZ71" s="54" t="s">
        <v>112</v>
      </c>
      <c r="BA71" s="34" t="s">
        <v>113</v>
      </c>
      <c r="BC71" s="52">
        <f>AW71+AX71</f>
        <v>0</v>
      </c>
      <c r="BD71" s="52">
        <f>G71/(100-BE71)*100</f>
        <v>0</v>
      </c>
      <c r="BE71" s="52">
        <v>0</v>
      </c>
      <c r="BF71" s="52">
        <f>72</f>
        <v>72</v>
      </c>
      <c r="BH71" s="52">
        <f>F71*AO71</f>
        <v>0</v>
      </c>
      <c r="BI71" s="52">
        <f>F71*AP71</f>
        <v>0</v>
      </c>
      <c r="BJ71" s="52">
        <f>F71*G71</f>
        <v>0</v>
      </c>
      <c r="BK71" s="52"/>
      <c r="BL71" s="52"/>
      <c r="BW71" s="52">
        <v>21</v>
      </c>
      <c r="BX71" s="3" t="s">
        <v>265</v>
      </c>
    </row>
    <row r="72" spans="1:76" x14ac:dyDescent="0.25">
      <c r="H72" s="145" t="s">
        <v>267</v>
      </c>
      <c r="I72" s="145"/>
      <c r="J72" s="60">
        <f>J13+J17+J32+J36+J54+J56+J61</f>
        <v>0</v>
      </c>
    </row>
    <row r="73" spans="1:76" x14ac:dyDescent="0.25">
      <c r="A73" s="61" t="s">
        <v>56</v>
      </c>
    </row>
    <row r="74" spans="1:76" ht="12.75" customHeight="1" x14ac:dyDescent="0.25">
      <c r="A74" s="64" t="s">
        <v>4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</row>
  </sheetData>
  <sheetProtection algorithmName="SHA-512" hashValue="qHYxrnsKNdCR+mIVXQ1gFoCdk6KisLcBOZrCMTbIzzSR9RXkhXQ14p7P1ALXuqXUz1ThGBRlAe26WwlKjO7Bkw==" saltValue="xtmUuGlLF8ZnENlw2eosBQ==" spinCount="100000" sheet="1" objects="1" scenarios="1"/>
  <mergeCells count="90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70:K70"/>
    <mergeCell ref="C71:D71"/>
    <mergeCell ref="H72:I72"/>
    <mergeCell ref="A74:K74"/>
    <mergeCell ref="C65:D65"/>
    <mergeCell ref="C66:D66"/>
    <mergeCell ref="C67:D67"/>
    <mergeCell ref="C68:D68"/>
    <mergeCell ref="C69:D6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2025-01-21T14:17:40Z</dcterms:modified>
</cp:coreProperties>
</file>