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88" windowWidth="22716" windowHeight="8676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BJ99" i="3" l="1"/>
  <c r="BI99" i="3"/>
  <c r="BF99" i="3"/>
  <c r="BD99" i="3"/>
  <c r="AX99" i="3"/>
  <c r="AW99" i="3"/>
  <c r="BC99" i="3" s="1"/>
  <c r="AP99" i="3"/>
  <c r="AO99" i="3"/>
  <c r="BH99" i="3" s="1"/>
  <c r="AB99" i="3" s="1"/>
  <c r="AL99" i="3"/>
  <c r="AK99" i="3"/>
  <c r="AJ99" i="3"/>
  <c r="AH99" i="3"/>
  <c r="AG99" i="3"/>
  <c r="AF99" i="3"/>
  <c r="AE99" i="3"/>
  <c r="AD99" i="3"/>
  <c r="AC99" i="3"/>
  <c r="Z99" i="3"/>
  <c r="J99" i="3"/>
  <c r="I99" i="3"/>
  <c r="BJ97" i="3"/>
  <c r="Z97" i="3" s="1"/>
  <c r="BI97" i="3"/>
  <c r="BH97" i="3"/>
  <c r="BF97" i="3"/>
  <c r="BD97" i="3"/>
  <c r="AW97" i="3"/>
  <c r="AP97" i="3"/>
  <c r="AX97" i="3" s="1"/>
  <c r="AO97" i="3"/>
  <c r="AK97" i="3"/>
  <c r="AJ97" i="3"/>
  <c r="AH97" i="3"/>
  <c r="AG97" i="3"/>
  <c r="AF97" i="3"/>
  <c r="AE97" i="3"/>
  <c r="AD97" i="3"/>
  <c r="AC97" i="3"/>
  <c r="AB97" i="3"/>
  <c r="J97" i="3"/>
  <c r="AL97" i="3" s="1"/>
  <c r="I97" i="3"/>
  <c r="H97" i="3"/>
  <c r="BJ96" i="3"/>
  <c r="BF96" i="3"/>
  <c r="BD96" i="3"/>
  <c r="AW96" i="3"/>
  <c r="AP96" i="3"/>
  <c r="I96" i="3" s="1"/>
  <c r="AO96" i="3"/>
  <c r="H96" i="3" s="1"/>
  <c r="AL96" i="3"/>
  <c r="AK96" i="3"/>
  <c r="AJ96" i="3"/>
  <c r="AH96" i="3"/>
  <c r="AG96" i="3"/>
  <c r="AF96" i="3"/>
  <c r="AE96" i="3"/>
  <c r="AD96" i="3"/>
  <c r="AC96" i="3"/>
  <c r="AB96" i="3"/>
  <c r="Z96" i="3"/>
  <c r="J96" i="3"/>
  <c r="BJ94" i="3"/>
  <c r="Z94" i="3" s="1"/>
  <c r="BI94" i="3"/>
  <c r="BH94" i="3"/>
  <c r="BF94" i="3"/>
  <c r="BD94" i="3"/>
  <c r="AX94" i="3"/>
  <c r="AP94" i="3"/>
  <c r="I94" i="3" s="1"/>
  <c r="AO94" i="3"/>
  <c r="H94" i="3" s="1"/>
  <c r="AL94" i="3"/>
  <c r="AK94" i="3"/>
  <c r="AJ94" i="3"/>
  <c r="AH94" i="3"/>
  <c r="AG94" i="3"/>
  <c r="AF94" i="3"/>
  <c r="AE94" i="3"/>
  <c r="AD94" i="3"/>
  <c r="AC94" i="3"/>
  <c r="AB94" i="3"/>
  <c r="J94" i="3"/>
  <c r="BJ93" i="3"/>
  <c r="BH93" i="3"/>
  <c r="AF93" i="3" s="1"/>
  <c r="BF93" i="3"/>
  <c r="BD93" i="3"/>
  <c r="AP93" i="3"/>
  <c r="BI93" i="3" s="1"/>
  <c r="AG93" i="3" s="1"/>
  <c r="AO93" i="3"/>
  <c r="AW93" i="3" s="1"/>
  <c r="AL93" i="3"/>
  <c r="AK93" i="3"/>
  <c r="AJ93" i="3"/>
  <c r="AH93" i="3"/>
  <c r="AE93" i="3"/>
  <c r="AD93" i="3"/>
  <c r="AC93" i="3"/>
  <c r="AB93" i="3"/>
  <c r="Z93" i="3"/>
  <c r="J93" i="3"/>
  <c r="BJ92" i="3"/>
  <c r="BF92" i="3"/>
  <c r="BD92" i="3"/>
  <c r="AP92" i="3"/>
  <c r="AX92" i="3" s="1"/>
  <c r="AO92" i="3"/>
  <c r="BH92" i="3" s="1"/>
  <c r="AF92" i="3" s="1"/>
  <c r="AK92" i="3"/>
  <c r="AJ92" i="3"/>
  <c r="AH92" i="3"/>
  <c r="AE92" i="3"/>
  <c r="AD92" i="3"/>
  <c r="AC92" i="3"/>
  <c r="AB92" i="3"/>
  <c r="Z92" i="3"/>
  <c r="J92" i="3"/>
  <c r="AL92" i="3" s="1"/>
  <c r="BJ91" i="3"/>
  <c r="BI91" i="3"/>
  <c r="BH91" i="3"/>
  <c r="BF91" i="3"/>
  <c r="BD91" i="3"/>
  <c r="AX91" i="3"/>
  <c r="AP91" i="3"/>
  <c r="AO91" i="3"/>
  <c r="AW91" i="3" s="1"/>
  <c r="AK91" i="3"/>
  <c r="AJ91" i="3"/>
  <c r="AH91" i="3"/>
  <c r="AG91" i="3"/>
  <c r="AF91" i="3"/>
  <c r="AE91" i="3"/>
  <c r="AD91" i="3"/>
  <c r="AC91" i="3"/>
  <c r="AB91" i="3"/>
  <c r="Z91" i="3"/>
  <c r="J91" i="3"/>
  <c r="AL91" i="3" s="1"/>
  <c r="I91" i="3"/>
  <c r="H91" i="3"/>
  <c r="BJ90" i="3"/>
  <c r="Z90" i="3" s="1"/>
  <c r="BI90" i="3"/>
  <c r="BF90" i="3"/>
  <c r="BD90" i="3"/>
  <c r="AP90" i="3"/>
  <c r="AX90" i="3" s="1"/>
  <c r="AO90" i="3"/>
  <c r="BH90" i="3" s="1"/>
  <c r="AK90" i="3"/>
  <c r="AJ90" i="3"/>
  <c r="AH90" i="3"/>
  <c r="AG90" i="3"/>
  <c r="AF90" i="3"/>
  <c r="AE90" i="3"/>
  <c r="AD90" i="3"/>
  <c r="AC90" i="3"/>
  <c r="AB90" i="3"/>
  <c r="J90" i="3"/>
  <c r="J88" i="3" s="1"/>
  <c r="I90" i="3"/>
  <c r="H90" i="3"/>
  <c r="BJ89" i="3"/>
  <c r="BH89" i="3"/>
  <c r="BF89" i="3"/>
  <c r="BD89" i="3"/>
  <c r="BC89" i="3"/>
  <c r="AX89" i="3"/>
  <c r="AV89" i="3" s="1"/>
  <c r="AW89" i="3"/>
  <c r="AP89" i="3"/>
  <c r="I89" i="3" s="1"/>
  <c r="AO89" i="3"/>
  <c r="AK89" i="3"/>
  <c r="AT88" i="3" s="1"/>
  <c r="AJ89" i="3"/>
  <c r="AS88" i="3" s="1"/>
  <c r="AH89" i="3"/>
  <c r="AG89" i="3"/>
  <c r="AF89" i="3"/>
  <c r="AE89" i="3"/>
  <c r="AD89" i="3"/>
  <c r="AB89" i="3"/>
  <c r="Z89" i="3"/>
  <c r="J89" i="3"/>
  <c r="AL89" i="3" s="1"/>
  <c r="H89" i="3"/>
  <c r="BJ87" i="3"/>
  <c r="BF87" i="3"/>
  <c r="BD87" i="3"/>
  <c r="AX87" i="3"/>
  <c r="AP87" i="3"/>
  <c r="BI87" i="3" s="1"/>
  <c r="AC87" i="3" s="1"/>
  <c r="AO87" i="3"/>
  <c r="H87" i="3" s="1"/>
  <c r="AK87" i="3"/>
  <c r="AJ87" i="3"/>
  <c r="AH87" i="3"/>
  <c r="AG87" i="3"/>
  <c r="AF87" i="3"/>
  <c r="AE87" i="3"/>
  <c r="AD87" i="3"/>
  <c r="Z87" i="3"/>
  <c r="J87" i="3"/>
  <c r="AL87" i="3" s="1"/>
  <c r="BJ86" i="3"/>
  <c r="BI86" i="3"/>
  <c r="AC86" i="3" s="1"/>
  <c r="BF86" i="3"/>
  <c r="BD86" i="3"/>
  <c r="AX86" i="3"/>
  <c r="AW86" i="3"/>
  <c r="BC86" i="3" s="1"/>
  <c r="AP86" i="3"/>
  <c r="AO86" i="3"/>
  <c r="BH86" i="3" s="1"/>
  <c r="AB86" i="3" s="1"/>
  <c r="AL86" i="3"/>
  <c r="AK86" i="3"/>
  <c r="AJ86" i="3"/>
  <c r="AH86" i="3"/>
  <c r="AG86" i="3"/>
  <c r="AF86" i="3"/>
  <c r="AE86" i="3"/>
  <c r="AD86" i="3"/>
  <c r="Z86" i="3"/>
  <c r="J86" i="3"/>
  <c r="I86" i="3"/>
  <c r="H86" i="3"/>
  <c r="BJ85" i="3"/>
  <c r="BI85" i="3"/>
  <c r="BH85" i="3"/>
  <c r="BF85" i="3"/>
  <c r="BD85" i="3"/>
  <c r="AW85" i="3"/>
  <c r="AP85" i="3"/>
  <c r="AX85" i="3" s="1"/>
  <c r="AO85" i="3"/>
  <c r="AK85" i="3"/>
  <c r="AJ85" i="3"/>
  <c r="AH85" i="3"/>
  <c r="AG85" i="3"/>
  <c r="AF85" i="3"/>
  <c r="AE85" i="3"/>
  <c r="AD85" i="3"/>
  <c r="AC85" i="3"/>
  <c r="AB85" i="3"/>
  <c r="Z85" i="3"/>
  <c r="J85" i="3"/>
  <c r="AL85" i="3" s="1"/>
  <c r="I85" i="3"/>
  <c r="H85" i="3"/>
  <c r="BJ84" i="3"/>
  <c r="BF84" i="3"/>
  <c r="BD84" i="3"/>
  <c r="AX84" i="3"/>
  <c r="AW84" i="3"/>
  <c r="BC84" i="3" s="1"/>
  <c r="AP84" i="3"/>
  <c r="I84" i="3" s="1"/>
  <c r="AO84" i="3"/>
  <c r="H84" i="3" s="1"/>
  <c r="AL84" i="3"/>
  <c r="AK84" i="3"/>
  <c r="AJ84" i="3"/>
  <c r="AH84" i="3"/>
  <c r="AG84" i="3"/>
  <c r="AF84" i="3"/>
  <c r="AE84" i="3"/>
  <c r="AD84" i="3"/>
  <c r="Z84" i="3"/>
  <c r="J84" i="3"/>
  <c r="BJ83" i="3"/>
  <c r="BI83" i="3"/>
  <c r="AC83" i="3" s="1"/>
  <c r="BH83" i="3"/>
  <c r="AB83" i="3" s="1"/>
  <c r="BF83" i="3"/>
  <c r="BD83" i="3"/>
  <c r="AX83" i="3"/>
  <c r="AP83" i="3"/>
  <c r="I83" i="3" s="1"/>
  <c r="AO83" i="3"/>
  <c r="H83" i="3" s="1"/>
  <c r="AL83" i="3"/>
  <c r="AK83" i="3"/>
  <c r="AJ83" i="3"/>
  <c r="AS79" i="3" s="1"/>
  <c r="AH83" i="3"/>
  <c r="AG83" i="3"/>
  <c r="AF83" i="3"/>
  <c r="AE83" i="3"/>
  <c r="AD83" i="3"/>
  <c r="Z83" i="3"/>
  <c r="J83" i="3"/>
  <c r="BJ82" i="3"/>
  <c r="BH82" i="3"/>
  <c r="BF82" i="3"/>
  <c r="BD82" i="3"/>
  <c r="AP82" i="3"/>
  <c r="BI82" i="3" s="1"/>
  <c r="AC82" i="3" s="1"/>
  <c r="AO82" i="3"/>
  <c r="AW82" i="3" s="1"/>
  <c r="AL82" i="3"/>
  <c r="AK82" i="3"/>
  <c r="AJ82" i="3"/>
  <c r="AH82" i="3"/>
  <c r="AG82" i="3"/>
  <c r="AF82" i="3"/>
  <c r="AE82" i="3"/>
  <c r="AD82" i="3"/>
  <c r="AB82" i="3"/>
  <c r="Z82" i="3"/>
  <c r="J82" i="3"/>
  <c r="BJ81" i="3"/>
  <c r="BF81" i="3"/>
  <c r="BD81" i="3"/>
  <c r="AP81" i="3"/>
  <c r="AX81" i="3" s="1"/>
  <c r="AO81" i="3"/>
  <c r="BH81" i="3" s="1"/>
  <c r="AF81" i="3" s="1"/>
  <c r="AK81" i="3"/>
  <c r="AJ81" i="3"/>
  <c r="AH81" i="3"/>
  <c r="AE81" i="3"/>
  <c r="AD81" i="3"/>
  <c r="AC81" i="3"/>
  <c r="AB81" i="3"/>
  <c r="Z81" i="3"/>
  <c r="J81" i="3"/>
  <c r="AL81" i="3" s="1"/>
  <c r="BJ80" i="3"/>
  <c r="BI80" i="3"/>
  <c r="BH80" i="3"/>
  <c r="AF80" i="3" s="1"/>
  <c r="BF80" i="3"/>
  <c r="BD80" i="3"/>
  <c r="AX80" i="3"/>
  <c r="AP80" i="3"/>
  <c r="AO80" i="3"/>
  <c r="AW80" i="3" s="1"/>
  <c r="AK80" i="3"/>
  <c r="AJ80" i="3"/>
  <c r="AH80" i="3"/>
  <c r="AG80" i="3"/>
  <c r="AE80" i="3"/>
  <c r="AD80" i="3"/>
  <c r="AC80" i="3"/>
  <c r="AB80" i="3"/>
  <c r="Z80" i="3"/>
  <c r="J80" i="3"/>
  <c r="AL80" i="3" s="1"/>
  <c r="AU79" i="3" s="1"/>
  <c r="I80" i="3"/>
  <c r="H80" i="3"/>
  <c r="AT79" i="3"/>
  <c r="BJ78" i="3"/>
  <c r="BI78" i="3"/>
  <c r="AC78" i="3" s="1"/>
  <c r="BH78" i="3"/>
  <c r="AB78" i="3" s="1"/>
  <c r="BF78" i="3"/>
  <c r="BD78" i="3"/>
  <c r="AX78" i="3"/>
  <c r="AW78" i="3"/>
  <c r="BC78" i="3" s="1"/>
  <c r="AP78" i="3"/>
  <c r="AO78" i="3"/>
  <c r="AK78" i="3"/>
  <c r="AJ78" i="3"/>
  <c r="AH78" i="3"/>
  <c r="AG78" i="3"/>
  <c r="AF78" i="3"/>
  <c r="AE78" i="3"/>
  <c r="AD78" i="3"/>
  <c r="Z78" i="3"/>
  <c r="J78" i="3"/>
  <c r="AL78" i="3" s="1"/>
  <c r="AU76" i="3" s="1"/>
  <c r="I78" i="3"/>
  <c r="I76" i="3" s="1"/>
  <c r="H78" i="3"/>
  <c r="BJ77" i="3"/>
  <c r="BI77" i="3"/>
  <c r="AC77" i="3" s="1"/>
  <c r="BF77" i="3"/>
  <c r="BD77" i="3"/>
  <c r="AP77" i="3"/>
  <c r="AX77" i="3" s="1"/>
  <c r="AO77" i="3"/>
  <c r="H77" i="3" s="1"/>
  <c r="H76" i="3" s="1"/>
  <c r="AL77" i="3"/>
  <c r="AK77" i="3"/>
  <c r="AT76" i="3" s="1"/>
  <c r="AJ77" i="3"/>
  <c r="AS76" i="3" s="1"/>
  <c r="AH77" i="3"/>
  <c r="AG77" i="3"/>
  <c r="AF77" i="3"/>
  <c r="AE77" i="3"/>
  <c r="AD77" i="3"/>
  <c r="Z77" i="3"/>
  <c r="J77" i="3"/>
  <c r="I77" i="3"/>
  <c r="BJ75" i="3"/>
  <c r="BI75" i="3"/>
  <c r="AC75" i="3" s="1"/>
  <c r="BH75" i="3"/>
  <c r="AB75" i="3" s="1"/>
  <c r="BF75" i="3"/>
  <c r="BD75" i="3"/>
  <c r="AP75" i="3"/>
  <c r="I75" i="3" s="1"/>
  <c r="AO75" i="3"/>
  <c r="AW75" i="3" s="1"/>
  <c r="AL75" i="3"/>
  <c r="AK75" i="3"/>
  <c r="AJ75" i="3"/>
  <c r="AH75" i="3"/>
  <c r="AG75" i="3"/>
  <c r="AF75" i="3"/>
  <c r="AE75" i="3"/>
  <c r="AD75" i="3"/>
  <c r="Z75" i="3"/>
  <c r="J75" i="3"/>
  <c r="H75" i="3"/>
  <c r="BJ74" i="3"/>
  <c r="BI74" i="3"/>
  <c r="BF74" i="3"/>
  <c r="BD74" i="3"/>
  <c r="AX74" i="3"/>
  <c r="AW74" i="3"/>
  <c r="BC74" i="3" s="1"/>
  <c r="AP74" i="3"/>
  <c r="I74" i="3" s="1"/>
  <c r="AO74" i="3"/>
  <c r="BH74" i="3" s="1"/>
  <c r="AB74" i="3" s="1"/>
  <c r="AL74" i="3"/>
  <c r="AK74" i="3"/>
  <c r="AJ74" i="3"/>
  <c r="AH74" i="3"/>
  <c r="AG74" i="3"/>
  <c r="AF74" i="3"/>
  <c r="AE74" i="3"/>
  <c r="AD74" i="3"/>
  <c r="AC74" i="3"/>
  <c r="Z74" i="3"/>
  <c r="J74" i="3"/>
  <c r="BJ73" i="3"/>
  <c r="BI73" i="3"/>
  <c r="AC73" i="3" s="1"/>
  <c r="BH73" i="3"/>
  <c r="AB73" i="3" s="1"/>
  <c r="BF73" i="3"/>
  <c r="BD73" i="3"/>
  <c r="AX73" i="3"/>
  <c r="AW73" i="3"/>
  <c r="BC73" i="3" s="1"/>
  <c r="AV73" i="3"/>
  <c r="AP73" i="3"/>
  <c r="AO73" i="3"/>
  <c r="AL73" i="3"/>
  <c r="AK73" i="3"/>
  <c r="AJ73" i="3"/>
  <c r="AH73" i="3"/>
  <c r="AG73" i="3"/>
  <c r="AF73" i="3"/>
  <c r="AE73" i="3"/>
  <c r="AD73" i="3"/>
  <c r="Z73" i="3"/>
  <c r="J73" i="3"/>
  <c r="I73" i="3"/>
  <c r="H73" i="3"/>
  <c r="BJ72" i="3"/>
  <c r="BI72" i="3"/>
  <c r="AC72" i="3" s="1"/>
  <c r="BF72" i="3"/>
  <c r="BD72" i="3"/>
  <c r="AP72" i="3"/>
  <c r="AX72" i="3" s="1"/>
  <c r="AO72" i="3"/>
  <c r="AW72" i="3" s="1"/>
  <c r="AK72" i="3"/>
  <c r="AJ72" i="3"/>
  <c r="AH72" i="3"/>
  <c r="AG72" i="3"/>
  <c r="AF72" i="3"/>
  <c r="AE72" i="3"/>
  <c r="AD72" i="3"/>
  <c r="Z72" i="3"/>
  <c r="J72" i="3"/>
  <c r="AL72" i="3" s="1"/>
  <c r="I72" i="3"/>
  <c r="H72" i="3"/>
  <c r="BJ71" i="3"/>
  <c r="BI71" i="3"/>
  <c r="AC71" i="3" s="1"/>
  <c r="BF71" i="3"/>
  <c r="BD71" i="3"/>
  <c r="AX71" i="3"/>
  <c r="AW71" i="3"/>
  <c r="BC71" i="3" s="1"/>
  <c r="AV71" i="3"/>
  <c r="AP71" i="3"/>
  <c r="I71" i="3" s="1"/>
  <c r="AO71" i="3"/>
  <c r="H71" i="3" s="1"/>
  <c r="AK71" i="3"/>
  <c r="AJ71" i="3"/>
  <c r="AH71" i="3"/>
  <c r="AG71" i="3"/>
  <c r="AF71" i="3"/>
  <c r="AE71" i="3"/>
  <c r="AD71" i="3"/>
  <c r="Z71" i="3"/>
  <c r="J71" i="3"/>
  <c r="AL71" i="3" s="1"/>
  <c r="BJ70" i="3"/>
  <c r="BI70" i="3"/>
  <c r="BH70" i="3"/>
  <c r="AF70" i="3" s="1"/>
  <c r="BF70" i="3"/>
  <c r="BD70" i="3"/>
  <c r="AX70" i="3"/>
  <c r="AW70" i="3"/>
  <c r="BC70" i="3" s="1"/>
  <c r="AP70" i="3"/>
  <c r="AO70" i="3"/>
  <c r="H70" i="3" s="1"/>
  <c r="AK70" i="3"/>
  <c r="AJ70" i="3"/>
  <c r="AH70" i="3"/>
  <c r="AG70" i="3"/>
  <c r="AE70" i="3"/>
  <c r="AD70" i="3"/>
  <c r="AC70" i="3"/>
  <c r="AB70" i="3"/>
  <c r="Z70" i="3"/>
  <c r="J70" i="3"/>
  <c r="AL70" i="3" s="1"/>
  <c r="I70" i="3"/>
  <c r="BJ69" i="3"/>
  <c r="BF69" i="3"/>
  <c r="BD69" i="3"/>
  <c r="AP69" i="3"/>
  <c r="BI69" i="3" s="1"/>
  <c r="AG69" i="3" s="1"/>
  <c r="AO69" i="3"/>
  <c r="BH69" i="3" s="1"/>
  <c r="AF69" i="3" s="1"/>
  <c r="AL69" i="3"/>
  <c r="AK69" i="3"/>
  <c r="AT68" i="3" s="1"/>
  <c r="AJ69" i="3"/>
  <c r="AS68" i="3" s="1"/>
  <c r="AH69" i="3"/>
  <c r="AE69" i="3"/>
  <c r="AD69" i="3"/>
  <c r="AC69" i="3"/>
  <c r="AB69" i="3"/>
  <c r="Z69" i="3"/>
  <c r="J69" i="3"/>
  <c r="J68" i="3" s="1"/>
  <c r="BJ67" i="3"/>
  <c r="BF67" i="3"/>
  <c r="BD67" i="3"/>
  <c r="AP67" i="3"/>
  <c r="BI67" i="3" s="1"/>
  <c r="AC67" i="3" s="1"/>
  <c r="AO67" i="3"/>
  <c r="BH67" i="3" s="1"/>
  <c r="AB67" i="3" s="1"/>
  <c r="AL67" i="3"/>
  <c r="AK67" i="3"/>
  <c r="AJ67" i="3"/>
  <c r="AS65" i="3" s="1"/>
  <c r="AH67" i="3"/>
  <c r="AG67" i="3"/>
  <c r="AF67" i="3"/>
  <c r="AE67" i="3"/>
  <c r="AD67" i="3"/>
  <c r="Z67" i="3"/>
  <c r="J67" i="3"/>
  <c r="I67" i="3"/>
  <c r="I65" i="3" s="1"/>
  <c r="BJ66" i="3"/>
  <c r="BI66" i="3"/>
  <c r="BF66" i="3"/>
  <c r="BD66" i="3"/>
  <c r="AP66" i="3"/>
  <c r="AX66" i="3" s="1"/>
  <c r="AO66" i="3"/>
  <c r="AW66" i="3" s="1"/>
  <c r="AK66" i="3"/>
  <c r="AT65" i="3" s="1"/>
  <c r="AJ66" i="3"/>
  <c r="AH66" i="3"/>
  <c r="AG66" i="3"/>
  <c r="AF66" i="3"/>
  <c r="AE66" i="3"/>
  <c r="AD66" i="3"/>
  <c r="AC66" i="3"/>
  <c r="Z66" i="3"/>
  <c r="J66" i="3"/>
  <c r="AL66" i="3" s="1"/>
  <c r="AU65" i="3" s="1"/>
  <c r="I66" i="3"/>
  <c r="BJ64" i="3"/>
  <c r="BI64" i="3"/>
  <c r="BH64" i="3"/>
  <c r="BF64" i="3"/>
  <c r="BD64" i="3"/>
  <c r="AX64" i="3"/>
  <c r="AP64" i="3"/>
  <c r="AO64" i="3"/>
  <c r="AW64" i="3" s="1"/>
  <c r="AK64" i="3"/>
  <c r="AJ64" i="3"/>
  <c r="AH64" i="3"/>
  <c r="AG64" i="3"/>
  <c r="AF64" i="3"/>
  <c r="AE64" i="3"/>
  <c r="AD64" i="3"/>
  <c r="AC64" i="3"/>
  <c r="AB64" i="3"/>
  <c r="Z64" i="3"/>
  <c r="J64" i="3"/>
  <c r="AL64" i="3" s="1"/>
  <c r="I64" i="3"/>
  <c r="BJ63" i="3"/>
  <c r="BH63" i="3"/>
  <c r="BF63" i="3"/>
  <c r="BD63" i="3"/>
  <c r="AX63" i="3"/>
  <c r="BC63" i="3" s="1"/>
  <c r="AW63" i="3"/>
  <c r="AP63" i="3"/>
  <c r="I63" i="3" s="1"/>
  <c r="AO63" i="3"/>
  <c r="AL63" i="3"/>
  <c r="AK63" i="3"/>
  <c r="AJ63" i="3"/>
  <c r="AH63" i="3"/>
  <c r="AG63" i="3"/>
  <c r="AF63" i="3"/>
  <c r="AE63" i="3"/>
  <c r="AD63" i="3"/>
  <c r="AB63" i="3"/>
  <c r="Z63" i="3"/>
  <c r="J63" i="3"/>
  <c r="H63" i="3"/>
  <c r="BJ62" i="3"/>
  <c r="BI62" i="3"/>
  <c r="AC62" i="3" s="1"/>
  <c r="BH62" i="3"/>
  <c r="AB62" i="3" s="1"/>
  <c r="BF62" i="3"/>
  <c r="BD62" i="3"/>
  <c r="AX62" i="3"/>
  <c r="AP62" i="3"/>
  <c r="I62" i="3" s="1"/>
  <c r="AO62" i="3"/>
  <c r="H62" i="3" s="1"/>
  <c r="AL62" i="3"/>
  <c r="AK62" i="3"/>
  <c r="AJ62" i="3"/>
  <c r="AH62" i="3"/>
  <c r="AG62" i="3"/>
  <c r="AF62" i="3"/>
  <c r="AE62" i="3"/>
  <c r="AD62" i="3"/>
  <c r="Z62" i="3"/>
  <c r="J62" i="3"/>
  <c r="BJ61" i="3"/>
  <c r="BF61" i="3"/>
  <c r="BD61" i="3"/>
  <c r="AW61" i="3"/>
  <c r="AP61" i="3"/>
  <c r="AX61" i="3" s="1"/>
  <c r="AO61" i="3"/>
  <c r="BH61" i="3" s="1"/>
  <c r="AB61" i="3" s="1"/>
  <c r="AL61" i="3"/>
  <c r="AK61" i="3"/>
  <c r="AJ61" i="3"/>
  <c r="AH61" i="3"/>
  <c r="AG61" i="3"/>
  <c r="AF61" i="3"/>
  <c r="AE61" i="3"/>
  <c r="AD61" i="3"/>
  <c r="Z61" i="3"/>
  <c r="J61" i="3"/>
  <c r="BJ60" i="3"/>
  <c r="BH60" i="3"/>
  <c r="AB60" i="3" s="1"/>
  <c r="BF60" i="3"/>
  <c r="BD60" i="3"/>
  <c r="AW60" i="3"/>
  <c r="AP60" i="3"/>
  <c r="BI60" i="3" s="1"/>
  <c r="AC60" i="3" s="1"/>
  <c r="AO60" i="3"/>
  <c r="AK60" i="3"/>
  <c r="AJ60" i="3"/>
  <c r="AH60" i="3"/>
  <c r="AG60" i="3"/>
  <c r="AF60" i="3"/>
  <c r="AE60" i="3"/>
  <c r="AD60" i="3"/>
  <c r="Z60" i="3"/>
  <c r="J60" i="3"/>
  <c r="AL60" i="3" s="1"/>
  <c r="H60" i="3"/>
  <c r="BJ59" i="3"/>
  <c r="BI59" i="3"/>
  <c r="AC59" i="3" s="1"/>
  <c r="BH59" i="3"/>
  <c r="AB59" i="3" s="1"/>
  <c r="BF59" i="3"/>
  <c r="BD59" i="3"/>
  <c r="AP59" i="3"/>
  <c r="AX59" i="3" s="1"/>
  <c r="AO59" i="3"/>
  <c r="AW59" i="3" s="1"/>
  <c r="AK59" i="3"/>
  <c r="AJ59" i="3"/>
  <c r="AH59" i="3"/>
  <c r="AG59" i="3"/>
  <c r="AF59" i="3"/>
  <c r="AE59" i="3"/>
  <c r="AD59" i="3"/>
  <c r="Z59" i="3"/>
  <c r="J59" i="3"/>
  <c r="AL59" i="3" s="1"/>
  <c r="I59" i="3"/>
  <c r="H59" i="3"/>
  <c r="BJ58" i="3"/>
  <c r="BF58" i="3"/>
  <c r="BD58" i="3"/>
  <c r="AW58" i="3"/>
  <c r="AP58" i="3"/>
  <c r="I58" i="3" s="1"/>
  <c r="AO58" i="3"/>
  <c r="H58" i="3" s="1"/>
  <c r="AL58" i="3"/>
  <c r="AK58" i="3"/>
  <c r="AJ58" i="3"/>
  <c r="AH58" i="3"/>
  <c r="AG58" i="3"/>
  <c r="AF58" i="3"/>
  <c r="AE58" i="3"/>
  <c r="AD58" i="3"/>
  <c r="Z58" i="3"/>
  <c r="J58" i="3"/>
  <c r="BJ57" i="3"/>
  <c r="BI57" i="3"/>
  <c r="BH57" i="3"/>
  <c r="AB57" i="3" s="1"/>
  <c r="BF57" i="3"/>
  <c r="BD57" i="3"/>
  <c r="BC57" i="3"/>
  <c r="AX57" i="3"/>
  <c r="AV57" i="3" s="1"/>
  <c r="AW57" i="3"/>
  <c r="AP57" i="3"/>
  <c r="AO57" i="3"/>
  <c r="AL57" i="3"/>
  <c r="AK57" i="3"/>
  <c r="AJ57" i="3"/>
  <c r="AH57" i="3"/>
  <c r="AG57" i="3"/>
  <c r="AF57" i="3"/>
  <c r="AE57" i="3"/>
  <c r="AD57" i="3"/>
  <c r="AC57" i="3"/>
  <c r="Z57" i="3"/>
  <c r="J57" i="3"/>
  <c r="I57" i="3"/>
  <c r="H57" i="3"/>
  <c r="BJ56" i="3"/>
  <c r="BF56" i="3"/>
  <c r="BD56" i="3"/>
  <c r="AP56" i="3"/>
  <c r="BI56" i="3" s="1"/>
  <c r="AC56" i="3" s="1"/>
  <c r="AO56" i="3"/>
  <c r="BH56" i="3" s="1"/>
  <c r="AB56" i="3" s="1"/>
  <c r="AL56" i="3"/>
  <c r="AK56" i="3"/>
  <c r="AJ56" i="3"/>
  <c r="AH56" i="3"/>
  <c r="AG56" i="3"/>
  <c r="AF56" i="3"/>
  <c r="AE56" i="3"/>
  <c r="AD56" i="3"/>
  <c r="Z56" i="3"/>
  <c r="J56" i="3"/>
  <c r="I56" i="3"/>
  <c r="BJ55" i="3"/>
  <c r="BI55" i="3"/>
  <c r="BF55" i="3"/>
  <c r="BD55" i="3"/>
  <c r="AP55" i="3"/>
  <c r="AX55" i="3" s="1"/>
  <c r="AO55" i="3"/>
  <c r="AW55" i="3" s="1"/>
  <c r="AK55" i="3"/>
  <c r="AJ55" i="3"/>
  <c r="AH55" i="3"/>
  <c r="AG55" i="3"/>
  <c r="AF55" i="3"/>
  <c r="AE55" i="3"/>
  <c r="AD55" i="3"/>
  <c r="AC55" i="3"/>
  <c r="Z55" i="3"/>
  <c r="J55" i="3"/>
  <c r="AL55" i="3" s="1"/>
  <c r="I55" i="3"/>
  <c r="BJ54" i="3"/>
  <c r="BI54" i="3"/>
  <c r="BH54" i="3"/>
  <c r="AB54" i="3" s="1"/>
  <c r="BF54" i="3"/>
  <c r="BD54" i="3"/>
  <c r="BC54" i="3"/>
  <c r="AX54" i="3"/>
  <c r="AW54" i="3"/>
  <c r="AV54" i="3" s="1"/>
  <c r="AP54" i="3"/>
  <c r="AO54" i="3"/>
  <c r="AK54" i="3"/>
  <c r="AJ54" i="3"/>
  <c r="AH54" i="3"/>
  <c r="AG54" i="3"/>
  <c r="AF54" i="3"/>
  <c r="AE54" i="3"/>
  <c r="AD54" i="3"/>
  <c r="AC54" i="3"/>
  <c r="Z54" i="3"/>
  <c r="J54" i="3"/>
  <c r="AL54" i="3" s="1"/>
  <c r="I54" i="3"/>
  <c r="H54" i="3"/>
  <c r="BJ53" i="3"/>
  <c r="BI53" i="3"/>
  <c r="AC53" i="3" s="1"/>
  <c r="BH53" i="3"/>
  <c r="AB53" i="3" s="1"/>
  <c r="BF53" i="3"/>
  <c r="BD53" i="3"/>
  <c r="AP53" i="3"/>
  <c r="AX53" i="3" s="1"/>
  <c r="AO53" i="3"/>
  <c r="AW53" i="3" s="1"/>
  <c r="AL53" i="3"/>
  <c r="AK53" i="3"/>
  <c r="AJ53" i="3"/>
  <c r="AH53" i="3"/>
  <c r="AG53" i="3"/>
  <c r="AF53" i="3"/>
  <c r="AE53" i="3"/>
  <c r="AD53" i="3"/>
  <c r="Z53" i="3"/>
  <c r="J53" i="3"/>
  <c r="I53" i="3"/>
  <c r="H53" i="3"/>
  <c r="BJ52" i="3"/>
  <c r="BF52" i="3"/>
  <c r="BD52" i="3"/>
  <c r="AW52" i="3"/>
  <c r="BC52" i="3" s="1"/>
  <c r="AP52" i="3"/>
  <c r="AX52" i="3" s="1"/>
  <c r="AV52" i="3" s="1"/>
  <c r="AO52" i="3"/>
  <c r="BH52" i="3" s="1"/>
  <c r="AF52" i="3" s="1"/>
  <c r="AL52" i="3"/>
  <c r="AK52" i="3"/>
  <c r="AJ52" i="3"/>
  <c r="AH52" i="3"/>
  <c r="AE52" i="3"/>
  <c r="AD52" i="3"/>
  <c r="AC52" i="3"/>
  <c r="AB52" i="3"/>
  <c r="Z52" i="3"/>
  <c r="J52" i="3"/>
  <c r="BJ51" i="3"/>
  <c r="BI51" i="3"/>
  <c r="BH51" i="3"/>
  <c r="BF51" i="3"/>
  <c r="BD51" i="3"/>
  <c r="AX51" i="3"/>
  <c r="AW51" i="3"/>
  <c r="BC51" i="3" s="1"/>
  <c r="AV51" i="3"/>
  <c r="AP51" i="3"/>
  <c r="AO51" i="3"/>
  <c r="AL51" i="3"/>
  <c r="AK51" i="3"/>
  <c r="AT49" i="3" s="1"/>
  <c r="AJ51" i="3"/>
  <c r="AH51" i="3"/>
  <c r="AG51" i="3"/>
  <c r="AF51" i="3"/>
  <c r="AE51" i="3"/>
  <c r="AD51" i="3"/>
  <c r="AC51" i="3"/>
  <c r="AB51" i="3"/>
  <c r="Z51" i="3"/>
  <c r="J51" i="3"/>
  <c r="I51" i="3"/>
  <c r="H51" i="3"/>
  <c r="BJ50" i="3"/>
  <c r="BI50" i="3"/>
  <c r="AG50" i="3" s="1"/>
  <c r="BH50" i="3"/>
  <c r="AF50" i="3" s="1"/>
  <c r="BF50" i="3"/>
  <c r="BD50" i="3"/>
  <c r="AP50" i="3"/>
  <c r="AX50" i="3" s="1"/>
  <c r="AO50" i="3"/>
  <c r="AW50" i="3" s="1"/>
  <c r="AK50" i="3"/>
  <c r="AJ50" i="3"/>
  <c r="AS49" i="3" s="1"/>
  <c r="AH50" i="3"/>
  <c r="AE50" i="3"/>
  <c r="AD50" i="3"/>
  <c r="AC50" i="3"/>
  <c r="AB50" i="3"/>
  <c r="Z50" i="3"/>
  <c r="J50" i="3"/>
  <c r="AL50" i="3" s="1"/>
  <c r="AU49" i="3" s="1"/>
  <c r="I50" i="3"/>
  <c r="H50" i="3"/>
  <c r="BJ48" i="3"/>
  <c r="BI48" i="3"/>
  <c r="AC48" i="3" s="1"/>
  <c r="BH48" i="3"/>
  <c r="AB48" i="3" s="1"/>
  <c r="BF48" i="3"/>
  <c r="BD48" i="3"/>
  <c r="AP48" i="3"/>
  <c r="AX48" i="3" s="1"/>
  <c r="AO48" i="3"/>
  <c r="AW48" i="3" s="1"/>
  <c r="AK48" i="3"/>
  <c r="AJ48" i="3"/>
  <c r="AH48" i="3"/>
  <c r="AG48" i="3"/>
  <c r="AF48" i="3"/>
  <c r="AE48" i="3"/>
  <c r="AD48" i="3"/>
  <c r="Z48" i="3"/>
  <c r="J48" i="3"/>
  <c r="AL48" i="3" s="1"/>
  <c r="I48" i="3"/>
  <c r="H48" i="3"/>
  <c r="BJ47" i="3"/>
  <c r="BI47" i="3"/>
  <c r="AC47" i="3" s="1"/>
  <c r="BF47" i="3"/>
  <c r="BD47" i="3"/>
  <c r="AP47" i="3"/>
  <c r="I47" i="3" s="1"/>
  <c r="I45" i="3" s="1"/>
  <c r="AO47" i="3"/>
  <c r="H47" i="3" s="1"/>
  <c r="H45" i="3" s="1"/>
  <c r="AL47" i="3"/>
  <c r="AU45" i="3" s="1"/>
  <c r="AK47" i="3"/>
  <c r="AT45" i="3" s="1"/>
  <c r="AJ47" i="3"/>
  <c r="AH47" i="3"/>
  <c r="AG47" i="3"/>
  <c r="AF47" i="3"/>
  <c r="AE47" i="3"/>
  <c r="AD47" i="3"/>
  <c r="Z47" i="3"/>
  <c r="J47" i="3"/>
  <c r="J45" i="3" s="1"/>
  <c r="BJ46" i="3"/>
  <c r="BI46" i="3"/>
  <c r="BH46" i="3"/>
  <c r="AB46" i="3" s="1"/>
  <c r="BF46" i="3"/>
  <c r="BD46" i="3"/>
  <c r="AX46" i="3"/>
  <c r="BC46" i="3" s="1"/>
  <c r="AW46" i="3"/>
  <c r="AV46" i="3"/>
  <c r="AP46" i="3"/>
  <c r="AO46" i="3"/>
  <c r="AL46" i="3"/>
  <c r="AK46" i="3"/>
  <c r="AJ46" i="3"/>
  <c r="AH46" i="3"/>
  <c r="AG46" i="3"/>
  <c r="AF46" i="3"/>
  <c r="AE46" i="3"/>
  <c r="AD46" i="3"/>
  <c r="AC46" i="3"/>
  <c r="Z46" i="3"/>
  <c r="J46" i="3"/>
  <c r="I46" i="3"/>
  <c r="H46" i="3"/>
  <c r="AS45" i="3"/>
  <c r="BJ44" i="3"/>
  <c r="BH44" i="3"/>
  <c r="BF44" i="3"/>
  <c r="BD44" i="3"/>
  <c r="AW44" i="3"/>
  <c r="AP44" i="3"/>
  <c r="I44" i="3" s="1"/>
  <c r="AO44" i="3"/>
  <c r="AK44" i="3"/>
  <c r="AJ44" i="3"/>
  <c r="AH44" i="3"/>
  <c r="AG44" i="3"/>
  <c r="AF44" i="3"/>
  <c r="AE44" i="3"/>
  <c r="AD44" i="3"/>
  <c r="AB44" i="3"/>
  <c r="Z44" i="3"/>
  <c r="J44" i="3"/>
  <c r="AL44" i="3" s="1"/>
  <c r="H44" i="3"/>
  <c r="BJ43" i="3"/>
  <c r="BF43" i="3"/>
  <c r="BD43" i="3"/>
  <c r="AX43" i="3"/>
  <c r="AP43" i="3"/>
  <c r="BI43" i="3" s="1"/>
  <c r="AC43" i="3" s="1"/>
  <c r="AO43" i="3"/>
  <c r="BH43" i="3" s="1"/>
  <c r="AB43" i="3" s="1"/>
  <c r="AL43" i="3"/>
  <c r="AK43" i="3"/>
  <c r="AJ43" i="3"/>
  <c r="AH43" i="3"/>
  <c r="AG43" i="3"/>
  <c r="AF43" i="3"/>
  <c r="AE43" i="3"/>
  <c r="AD43" i="3"/>
  <c r="Z43" i="3"/>
  <c r="J43" i="3"/>
  <c r="I43" i="3"/>
  <c r="BJ42" i="3"/>
  <c r="BI42" i="3"/>
  <c r="BH42" i="3"/>
  <c r="BF42" i="3"/>
  <c r="BD42" i="3"/>
  <c r="AX42" i="3"/>
  <c r="AP42" i="3"/>
  <c r="AO42" i="3"/>
  <c r="AW42" i="3" s="1"/>
  <c r="AK42" i="3"/>
  <c r="AJ42" i="3"/>
  <c r="AH42" i="3"/>
  <c r="AG42" i="3"/>
  <c r="AF42" i="3"/>
  <c r="AE42" i="3"/>
  <c r="AD42" i="3"/>
  <c r="AC42" i="3"/>
  <c r="AB42" i="3"/>
  <c r="Z42" i="3"/>
  <c r="J42" i="3"/>
  <c r="AL42" i="3" s="1"/>
  <c r="I42" i="3"/>
  <c r="H42" i="3"/>
  <c r="BJ41" i="3"/>
  <c r="BH41" i="3"/>
  <c r="BF41" i="3"/>
  <c r="BD41" i="3"/>
  <c r="AW41" i="3"/>
  <c r="AP41" i="3"/>
  <c r="I41" i="3" s="1"/>
  <c r="AO41" i="3"/>
  <c r="AL41" i="3"/>
  <c r="AK41" i="3"/>
  <c r="AJ41" i="3"/>
  <c r="AH41" i="3"/>
  <c r="AG41" i="3"/>
  <c r="AF41" i="3"/>
  <c r="AE41" i="3"/>
  <c r="AD41" i="3"/>
  <c r="AB41" i="3"/>
  <c r="Z41" i="3"/>
  <c r="J41" i="3"/>
  <c r="H41" i="3"/>
  <c r="BJ40" i="3"/>
  <c r="BI40" i="3"/>
  <c r="AG40" i="3" s="1"/>
  <c r="BH40" i="3"/>
  <c r="AF40" i="3" s="1"/>
  <c r="BF40" i="3"/>
  <c r="BD40" i="3"/>
  <c r="AX40" i="3"/>
  <c r="AP40" i="3"/>
  <c r="AO40" i="3"/>
  <c r="AW40" i="3" s="1"/>
  <c r="AL40" i="3"/>
  <c r="AK40" i="3"/>
  <c r="AJ40" i="3"/>
  <c r="AH40" i="3"/>
  <c r="AE40" i="3"/>
  <c r="AD40" i="3"/>
  <c r="AC40" i="3"/>
  <c r="AB40" i="3"/>
  <c r="Z40" i="3"/>
  <c r="J40" i="3"/>
  <c r="I40" i="3"/>
  <c r="H40" i="3"/>
  <c r="BJ39" i="3"/>
  <c r="BF39" i="3"/>
  <c r="BD39" i="3"/>
  <c r="AP39" i="3"/>
  <c r="BI39" i="3" s="1"/>
  <c r="AG39" i="3" s="1"/>
  <c r="AO39" i="3"/>
  <c r="BH39" i="3" s="1"/>
  <c r="AF39" i="3" s="1"/>
  <c r="AL39" i="3"/>
  <c r="AU38" i="3" s="1"/>
  <c r="AK39" i="3"/>
  <c r="AT38" i="3" s="1"/>
  <c r="AJ39" i="3"/>
  <c r="AS38" i="3" s="1"/>
  <c r="AH39" i="3"/>
  <c r="AE39" i="3"/>
  <c r="AD39" i="3"/>
  <c r="AC39" i="3"/>
  <c r="AB39" i="3"/>
  <c r="Z39" i="3"/>
  <c r="J39" i="3"/>
  <c r="J38" i="3" s="1"/>
  <c r="BJ37" i="3"/>
  <c r="BF37" i="3"/>
  <c r="BD37" i="3"/>
  <c r="AP37" i="3"/>
  <c r="AX37" i="3" s="1"/>
  <c r="AO37" i="3"/>
  <c r="BH37" i="3" s="1"/>
  <c r="AB37" i="3" s="1"/>
  <c r="AL37" i="3"/>
  <c r="AU35" i="3" s="1"/>
  <c r="AK37" i="3"/>
  <c r="AT35" i="3" s="1"/>
  <c r="AJ37" i="3"/>
  <c r="AS35" i="3" s="1"/>
  <c r="AH37" i="3"/>
  <c r="AG37" i="3"/>
  <c r="AF37" i="3"/>
  <c r="AE37" i="3"/>
  <c r="AD37" i="3"/>
  <c r="Z37" i="3"/>
  <c r="J37" i="3"/>
  <c r="BJ36" i="3"/>
  <c r="BF36" i="3"/>
  <c r="BD36" i="3"/>
  <c r="AP36" i="3"/>
  <c r="AX36" i="3" s="1"/>
  <c r="AO36" i="3"/>
  <c r="BH36" i="3" s="1"/>
  <c r="AB36" i="3" s="1"/>
  <c r="AL36" i="3"/>
  <c r="AK36" i="3"/>
  <c r="AJ36" i="3"/>
  <c r="AH36" i="3"/>
  <c r="AG36" i="3"/>
  <c r="AF36" i="3"/>
  <c r="AE36" i="3"/>
  <c r="AD36" i="3"/>
  <c r="C16" i="1" s="1"/>
  <c r="Z36" i="3"/>
  <c r="J36" i="3"/>
  <c r="J35" i="3"/>
  <c r="BJ34" i="3"/>
  <c r="BF34" i="3"/>
  <c r="BD34" i="3"/>
  <c r="AP34" i="3"/>
  <c r="AX34" i="3" s="1"/>
  <c r="AO34" i="3"/>
  <c r="AW34" i="3" s="1"/>
  <c r="AL34" i="3"/>
  <c r="AK34" i="3"/>
  <c r="AJ34" i="3"/>
  <c r="AH34" i="3"/>
  <c r="AG34" i="3"/>
  <c r="AF34" i="3"/>
  <c r="AE34" i="3"/>
  <c r="AD34" i="3"/>
  <c r="Z34" i="3"/>
  <c r="J34" i="3"/>
  <c r="BJ33" i="3"/>
  <c r="BI33" i="3"/>
  <c r="AC33" i="3" s="1"/>
  <c r="BH33" i="3"/>
  <c r="AB33" i="3" s="1"/>
  <c r="BF33" i="3"/>
  <c r="BD33" i="3"/>
  <c r="AX33" i="3"/>
  <c r="AW33" i="3"/>
  <c r="BC33" i="3" s="1"/>
  <c r="AP33" i="3"/>
  <c r="AO33" i="3"/>
  <c r="AK33" i="3"/>
  <c r="AJ33" i="3"/>
  <c r="AH33" i="3"/>
  <c r="AG33" i="3"/>
  <c r="AF33" i="3"/>
  <c r="AE33" i="3"/>
  <c r="AD33" i="3"/>
  <c r="Z33" i="3"/>
  <c r="J33" i="3"/>
  <c r="AL33" i="3" s="1"/>
  <c r="I33" i="3"/>
  <c r="H33" i="3"/>
  <c r="BJ32" i="3"/>
  <c r="BI32" i="3"/>
  <c r="AC32" i="3" s="1"/>
  <c r="BH32" i="3"/>
  <c r="AB32" i="3" s="1"/>
  <c r="BF32" i="3"/>
  <c r="BD32" i="3"/>
  <c r="AP32" i="3"/>
  <c r="AX32" i="3" s="1"/>
  <c r="AO32" i="3"/>
  <c r="H32" i="3" s="1"/>
  <c r="AL32" i="3"/>
  <c r="AK32" i="3"/>
  <c r="AJ32" i="3"/>
  <c r="AH32" i="3"/>
  <c r="AG32" i="3"/>
  <c r="AF32" i="3"/>
  <c r="AE32" i="3"/>
  <c r="AD32" i="3"/>
  <c r="Z32" i="3"/>
  <c r="J32" i="3"/>
  <c r="I32" i="3"/>
  <c r="BJ31" i="3"/>
  <c r="BF31" i="3"/>
  <c r="BD31" i="3"/>
  <c r="AP31" i="3"/>
  <c r="AX31" i="3" s="1"/>
  <c r="AO31" i="3"/>
  <c r="H31" i="3" s="1"/>
  <c r="AL31" i="3"/>
  <c r="AK31" i="3"/>
  <c r="AJ31" i="3"/>
  <c r="AH31" i="3"/>
  <c r="AG31" i="3"/>
  <c r="AF31" i="3"/>
  <c r="AE31" i="3"/>
  <c r="AD31" i="3"/>
  <c r="Z31" i="3"/>
  <c r="J31" i="3"/>
  <c r="BJ30" i="3"/>
  <c r="BI30" i="3"/>
  <c r="AC30" i="3" s="1"/>
  <c r="BF30" i="3"/>
  <c r="BD30" i="3"/>
  <c r="AX30" i="3"/>
  <c r="AW30" i="3"/>
  <c r="BC30" i="3" s="1"/>
  <c r="AP30" i="3"/>
  <c r="AO30" i="3"/>
  <c r="BH30" i="3" s="1"/>
  <c r="AB30" i="3" s="1"/>
  <c r="AL30" i="3"/>
  <c r="AK30" i="3"/>
  <c r="AJ30" i="3"/>
  <c r="AH30" i="3"/>
  <c r="AG30" i="3"/>
  <c r="AF30" i="3"/>
  <c r="AE30" i="3"/>
  <c r="AD30" i="3"/>
  <c r="Z30" i="3"/>
  <c r="J30" i="3"/>
  <c r="I30" i="3"/>
  <c r="H30" i="3"/>
  <c r="BJ29" i="3"/>
  <c r="BI29" i="3"/>
  <c r="BH29" i="3"/>
  <c r="BF29" i="3"/>
  <c r="BD29" i="3"/>
  <c r="AW29" i="3"/>
  <c r="AP29" i="3"/>
  <c r="AX29" i="3" s="1"/>
  <c r="AO29" i="3"/>
  <c r="AK29" i="3"/>
  <c r="AJ29" i="3"/>
  <c r="AH29" i="3"/>
  <c r="AG29" i="3"/>
  <c r="AF29" i="3"/>
  <c r="AE29" i="3"/>
  <c r="AD29" i="3"/>
  <c r="AC29" i="3"/>
  <c r="AB29" i="3"/>
  <c r="Z29" i="3"/>
  <c r="J29" i="3"/>
  <c r="AL29" i="3" s="1"/>
  <c r="I29" i="3"/>
  <c r="H29" i="3"/>
  <c r="BJ28" i="3"/>
  <c r="BF28" i="3"/>
  <c r="BD28" i="3"/>
  <c r="AP28" i="3"/>
  <c r="I28" i="3" s="1"/>
  <c r="AO28" i="3"/>
  <c r="H28" i="3" s="1"/>
  <c r="AL28" i="3"/>
  <c r="AK28" i="3"/>
  <c r="AJ28" i="3"/>
  <c r="AH28" i="3"/>
  <c r="AG28" i="3"/>
  <c r="AF28" i="3"/>
  <c r="AE28" i="3"/>
  <c r="AD28" i="3"/>
  <c r="Z28" i="3"/>
  <c r="J28" i="3"/>
  <c r="BJ27" i="3"/>
  <c r="BI27" i="3"/>
  <c r="AC27" i="3" s="1"/>
  <c r="BH27" i="3"/>
  <c r="AB27" i="3" s="1"/>
  <c r="BF27" i="3"/>
  <c r="BD27" i="3"/>
  <c r="AX27" i="3"/>
  <c r="BC27" i="3" s="1"/>
  <c r="AW27" i="3"/>
  <c r="AV27" i="3" s="1"/>
  <c r="AP27" i="3"/>
  <c r="AO27" i="3"/>
  <c r="H27" i="3" s="1"/>
  <c r="AK27" i="3"/>
  <c r="AJ27" i="3"/>
  <c r="AH27" i="3"/>
  <c r="AG27" i="3"/>
  <c r="AF27" i="3"/>
  <c r="AE27" i="3"/>
  <c r="AD27" i="3"/>
  <c r="Z27" i="3"/>
  <c r="J27" i="3"/>
  <c r="AL27" i="3" s="1"/>
  <c r="I27" i="3"/>
  <c r="BJ26" i="3"/>
  <c r="BF26" i="3"/>
  <c r="BD26" i="3"/>
  <c r="AP26" i="3"/>
  <c r="BI26" i="3" s="1"/>
  <c r="AC26" i="3" s="1"/>
  <c r="AO26" i="3"/>
  <c r="AW26" i="3" s="1"/>
  <c r="AL26" i="3"/>
  <c r="AK26" i="3"/>
  <c r="AJ26" i="3"/>
  <c r="AH26" i="3"/>
  <c r="AG26" i="3"/>
  <c r="AF26" i="3"/>
  <c r="AE26" i="3"/>
  <c r="AD26" i="3"/>
  <c r="Z26" i="3"/>
  <c r="J26" i="3"/>
  <c r="BJ25" i="3"/>
  <c r="BF25" i="3"/>
  <c r="BD25" i="3"/>
  <c r="AP25" i="3"/>
  <c r="AX25" i="3" s="1"/>
  <c r="AO25" i="3"/>
  <c r="BH25" i="3" s="1"/>
  <c r="AB25" i="3" s="1"/>
  <c r="AL25" i="3"/>
  <c r="AK25" i="3"/>
  <c r="AJ25" i="3"/>
  <c r="AH25" i="3"/>
  <c r="AG25" i="3"/>
  <c r="AF25" i="3"/>
  <c r="AE25" i="3"/>
  <c r="AD25" i="3"/>
  <c r="Z25" i="3"/>
  <c r="J25" i="3"/>
  <c r="BJ24" i="3"/>
  <c r="BI24" i="3"/>
  <c r="AC24" i="3" s="1"/>
  <c r="BH24" i="3"/>
  <c r="AB24" i="3" s="1"/>
  <c r="BF24" i="3"/>
  <c r="BD24" i="3"/>
  <c r="AX24" i="3"/>
  <c r="AP24" i="3"/>
  <c r="AO24" i="3"/>
  <c r="AW24" i="3" s="1"/>
  <c r="AK24" i="3"/>
  <c r="AJ24" i="3"/>
  <c r="AH24" i="3"/>
  <c r="AG24" i="3"/>
  <c r="AF24" i="3"/>
  <c r="AE24" i="3"/>
  <c r="AD24" i="3"/>
  <c r="Z24" i="3"/>
  <c r="J24" i="3"/>
  <c r="AL24" i="3" s="1"/>
  <c r="I24" i="3"/>
  <c r="H24" i="3"/>
  <c r="BJ23" i="3"/>
  <c r="BI23" i="3"/>
  <c r="AC23" i="3" s="1"/>
  <c r="BH23" i="3"/>
  <c r="AB23" i="3" s="1"/>
  <c r="BF23" i="3"/>
  <c r="BD23" i="3"/>
  <c r="AP23" i="3"/>
  <c r="AX23" i="3" s="1"/>
  <c r="AO23" i="3"/>
  <c r="H23" i="3" s="1"/>
  <c r="AL23" i="3"/>
  <c r="AK23" i="3"/>
  <c r="AJ23" i="3"/>
  <c r="AH23" i="3"/>
  <c r="AG23" i="3"/>
  <c r="AF23" i="3"/>
  <c r="AE23" i="3"/>
  <c r="AD23" i="3"/>
  <c r="Z23" i="3"/>
  <c r="J23" i="3"/>
  <c r="BJ22" i="3"/>
  <c r="BF22" i="3"/>
  <c r="BD22" i="3"/>
  <c r="AW22" i="3"/>
  <c r="AP22" i="3"/>
  <c r="I22" i="3" s="1"/>
  <c r="AO22" i="3"/>
  <c r="BH22" i="3" s="1"/>
  <c r="AB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X21" i="3"/>
  <c r="AP21" i="3"/>
  <c r="BI21" i="3" s="1"/>
  <c r="AC21" i="3" s="1"/>
  <c r="AO21" i="3"/>
  <c r="BH21" i="3" s="1"/>
  <c r="AB21" i="3" s="1"/>
  <c r="AL21" i="3"/>
  <c r="AK21" i="3"/>
  <c r="AJ21" i="3"/>
  <c r="AH21" i="3"/>
  <c r="AG21" i="3"/>
  <c r="AF21" i="3"/>
  <c r="AE21" i="3"/>
  <c r="AD21" i="3"/>
  <c r="Z21" i="3"/>
  <c r="J21" i="3"/>
  <c r="I21" i="3"/>
  <c r="H21" i="3"/>
  <c r="BJ20" i="3"/>
  <c r="BI20" i="3"/>
  <c r="AG20" i="3" s="1"/>
  <c r="BH20" i="3"/>
  <c r="AF20" i="3" s="1"/>
  <c r="BF20" i="3"/>
  <c r="BD20" i="3"/>
  <c r="AX20" i="3"/>
  <c r="AP20" i="3"/>
  <c r="AO20" i="3"/>
  <c r="AW20" i="3" s="1"/>
  <c r="AK20" i="3"/>
  <c r="AJ20" i="3"/>
  <c r="AH20" i="3"/>
  <c r="AE20" i="3"/>
  <c r="AD20" i="3"/>
  <c r="AC20" i="3"/>
  <c r="AB20" i="3"/>
  <c r="Z20" i="3"/>
  <c r="J20" i="3"/>
  <c r="AL20" i="3" s="1"/>
  <c r="I20" i="3"/>
  <c r="H20" i="3"/>
  <c r="BJ19" i="3"/>
  <c r="BH19" i="3"/>
  <c r="AF19" i="3" s="1"/>
  <c r="BF19" i="3"/>
  <c r="BD19" i="3"/>
  <c r="AW19" i="3"/>
  <c r="AP19" i="3"/>
  <c r="I19" i="3" s="1"/>
  <c r="AO19" i="3"/>
  <c r="AL19" i="3"/>
  <c r="AK19" i="3"/>
  <c r="AJ19" i="3"/>
  <c r="AH19" i="3"/>
  <c r="AE19" i="3"/>
  <c r="AD19" i="3"/>
  <c r="AC19" i="3"/>
  <c r="AB19" i="3"/>
  <c r="Z19" i="3"/>
  <c r="J19" i="3"/>
  <c r="H19" i="3"/>
  <c r="BJ18" i="3"/>
  <c r="BI18" i="3"/>
  <c r="AG18" i="3" s="1"/>
  <c r="BH18" i="3"/>
  <c r="AF18" i="3" s="1"/>
  <c r="BF18" i="3"/>
  <c r="BD18" i="3"/>
  <c r="AX18" i="3"/>
  <c r="AP18" i="3"/>
  <c r="I18" i="3" s="1"/>
  <c r="AO18" i="3"/>
  <c r="AW18" i="3" s="1"/>
  <c r="AL18" i="3"/>
  <c r="AK18" i="3"/>
  <c r="AT17" i="3" s="1"/>
  <c r="AJ18" i="3"/>
  <c r="AS17" i="3" s="1"/>
  <c r="AH18" i="3"/>
  <c r="AE18" i="3"/>
  <c r="AD18" i="3"/>
  <c r="AC18" i="3"/>
  <c r="AB18" i="3"/>
  <c r="Z18" i="3"/>
  <c r="J18" i="3"/>
  <c r="J17" i="3" s="1"/>
  <c r="H18" i="3"/>
  <c r="BJ16" i="3"/>
  <c r="BI16" i="3"/>
  <c r="AC16" i="3" s="1"/>
  <c r="BH16" i="3"/>
  <c r="AB16" i="3" s="1"/>
  <c r="BF16" i="3"/>
  <c r="BD16" i="3"/>
  <c r="AX16" i="3"/>
  <c r="BC16" i="3" s="1"/>
  <c r="AW16" i="3"/>
  <c r="AV16" i="3" s="1"/>
  <c r="AP16" i="3"/>
  <c r="AO16" i="3"/>
  <c r="H16" i="3" s="1"/>
  <c r="AK16" i="3"/>
  <c r="AJ16" i="3"/>
  <c r="AH16" i="3"/>
  <c r="AG16" i="3"/>
  <c r="AF16" i="3"/>
  <c r="AE16" i="3"/>
  <c r="AD16" i="3"/>
  <c r="Z16" i="3"/>
  <c r="J16" i="3"/>
  <c r="AL16" i="3" s="1"/>
  <c r="I16" i="3"/>
  <c r="BJ15" i="3"/>
  <c r="BF15" i="3"/>
  <c r="BD15" i="3"/>
  <c r="AP15" i="3"/>
  <c r="BI15" i="3" s="1"/>
  <c r="AC15" i="3" s="1"/>
  <c r="AO15" i="3"/>
  <c r="BH15" i="3" s="1"/>
  <c r="AB15" i="3" s="1"/>
  <c r="AL15" i="3"/>
  <c r="AU13" i="3" s="1"/>
  <c r="AK15" i="3"/>
  <c r="C28" i="1" s="1"/>
  <c r="F28" i="1" s="1"/>
  <c r="AJ15" i="3"/>
  <c r="C27" i="1" s="1"/>
  <c r="AH15" i="3"/>
  <c r="AG15" i="3"/>
  <c r="AF15" i="3"/>
  <c r="AE15" i="3"/>
  <c r="AD15" i="3"/>
  <c r="Z15" i="3"/>
  <c r="J15" i="3"/>
  <c r="BJ14" i="3"/>
  <c r="BF14" i="3"/>
  <c r="BD14" i="3"/>
  <c r="AP14" i="3"/>
  <c r="AX14" i="3" s="1"/>
  <c r="AO14" i="3"/>
  <c r="BH14" i="3" s="1"/>
  <c r="AB14" i="3" s="1"/>
  <c r="AL14" i="3"/>
  <c r="AK14" i="3"/>
  <c r="AJ14" i="3"/>
  <c r="AH14" i="3"/>
  <c r="C20" i="1" s="1"/>
  <c r="AG14" i="3"/>
  <c r="AF14" i="3"/>
  <c r="AE14" i="3"/>
  <c r="C17" i="1" s="1"/>
  <c r="AD14" i="3"/>
  <c r="Z14" i="3"/>
  <c r="J14" i="3"/>
  <c r="J13" i="3"/>
  <c r="AU1" i="3"/>
  <c r="AT1" i="3"/>
  <c r="AS1" i="3"/>
  <c r="I35" i="2"/>
  <c r="I36" i="2" s="1"/>
  <c r="I24" i="1" s="1"/>
  <c r="I26" i="2"/>
  <c r="I19" i="1" s="1"/>
  <c r="I25" i="2"/>
  <c r="I18" i="1" s="1"/>
  <c r="I24" i="2"/>
  <c r="I23" i="2"/>
  <c r="I22" i="2"/>
  <c r="I21" i="2"/>
  <c r="I27" i="2" s="1"/>
  <c r="I17" i="2"/>
  <c r="I16" i="2"/>
  <c r="F15" i="1" s="1"/>
  <c r="I15" i="2"/>
  <c r="I18" i="2" s="1"/>
  <c r="F29" i="2" s="1"/>
  <c r="I10" i="2"/>
  <c r="F10" i="2"/>
  <c r="C10" i="2"/>
  <c r="F8" i="2"/>
  <c r="C8" i="2"/>
  <c r="F6" i="2"/>
  <c r="C6" i="2"/>
  <c r="F4" i="2"/>
  <c r="C4" i="2"/>
  <c r="F2" i="2"/>
  <c r="C2" i="2"/>
  <c r="I17" i="1"/>
  <c r="I16" i="1"/>
  <c r="F16" i="1"/>
  <c r="I15" i="1"/>
  <c r="I10" i="1"/>
  <c r="F10" i="1"/>
  <c r="C10" i="1"/>
  <c r="F8" i="1"/>
  <c r="C8" i="1"/>
  <c r="F6" i="1"/>
  <c r="C6" i="1"/>
  <c r="F4" i="1"/>
  <c r="C4" i="1"/>
  <c r="F2" i="1"/>
  <c r="C2" i="1"/>
  <c r="BC34" i="3" l="1"/>
  <c r="AV34" i="3"/>
  <c r="C18" i="1"/>
  <c r="AV85" i="3"/>
  <c r="BC53" i="3"/>
  <c r="AV53" i="3"/>
  <c r="BC60" i="3"/>
  <c r="AV44" i="3"/>
  <c r="AU17" i="3"/>
  <c r="AV48" i="3"/>
  <c r="BC48" i="3"/>
  <c r="AV72" i="3"/>
  <c r="BC72" i="3"/>
  <c r="AV18" i="3"/>
  <c r="BC18" i="3"/>
  <c r="BC61" i="3"/>
  <c r="I88" i="3"/>
  <c r="AV97" i="3"/>
  <c r="AV29" i="3"/>
  <c r="BC42" i="3"/>
  <c r="AV42" i="3"/>
  <c r="BC24" i="3"/>
  <c r="AV24" i="3"/>
  <c r="AV59" i="3"/>
  <c r="BC59" i="3"/>
  <c r="C21" i="1"/>
  <c r="BC20" i="3"/>
  <c r="AV20" i="3"/>
  <c r="H79" i="3"/>
  <c r="BC91" i="3"/>
  <c r="AV91" i="3"/>
  <c r="BC66" i="3"/>
  <c r="AV66" i="3"/>
  <c r="AV26" i="3"/>
  <c r="BC26" i="3"/>
  <c r="AU68" i="3"/>
  <c r="AV50" i="3"/>
  <c r="BC50" i="3"/>
  <c r="BC80" i="3"/>
  <c r="AV80" i="3"/>
  <c r="BC55" i="3"/>
  <c r="AV55" i="3"/>
  <c r="AU88" i="3"/>
  <c r="J12" i="3"/>
  <c r="BC64" i="3"/>
  <c r="AV64" i="3"/>
  <c r="AV40" i="3"/>
  <c r="BC40" i="3"/>
  <c r="AV75" i="3"/>
  <c r="BI52" i="3"/>
  <c r="AG52" i="3" s="1"/>
  <c r="I23" i="3"/>
  <c r="BH26" i="3"/>
  <c r="AB26" i="3" s="1"/>
  <c r="C14" i="1" s="1"/>
  <c r="BI61" i="3"/>
  <c r="AC61" i="3" s="1"/>
  <c r="H22" i="3"/>
  <c r="BI14" i="3"/>
  <c r="AC14" i="3" s="1"/>
  <c r="BI25" i="3"/>
  <c r="AC25" i="3" s="1"/>
  <c r="BC29" i="3"/>
  <c r="I31" i="3"/>
  <c r="BH34" i="3"/>
  <c r="AB34" i="3" s="1"/>
  <c r="BI36" i="3"/>
  <c r="AC36" i="3" s="1"/>
  <c r="H52" i="3"/>
  <c r="H49" i="3" s="1"/>
  <c r="H74" i="3"/>
  <c r="BI81" i="3"/>
  <c r="AG81" i="3" s="1"/>
  <c r="BC85" i="3"/>
  <c r="I87" i="3"/>
  <c r="BI92" i="3"/>
  <c r="AG92" i="3" s="1"/>
  <c r="BC97" i="3"/>
  <c r="BI37" i="3"/>
  <c r="AC37" i="3" s="1"/>
  <c r="AV33" i="3"/>
  <c r="BI34" i="3"/>
  <c r="AC34" i="3" s="1"/>
  <c r="H39" i="3"/>
  <c r="I52" i="3"/>
  <c r="I49" i="3" s="1"/>
  <c r="BH55" i="3"/>
  <c r="AB55" i="3" s="1"/>
  <c r="H61" i="3"/>
  <c r="BH66" i="3"/>
  <c r="AB66" i="3" s="1"/>
  <c r="AV78" i="3"/>
  <c r="H37" i="3"/>
  <c r="I39" i="3"/>
  <c r="I38" i="3" s="1"/>
  <c r="I61" i="3"/>
  <c r="H82" i="3"/>
  <c r="H93" i="3"/>
  <c r="AV61" i="3"/>
  <c r="H26" i="3"/>
  <c r="AV63" i="3"/>
  <c r="H69" i="3"/>
  <c r="I82" i="3"/>
  <c r="I93" i="3"/>
  <c r="H15" i="3"/>
  <c r="I37" i="3"/>
  <c r="H56" i="3"/>
  <c r="H67" i="3"/>
  <c r="I69" i="3"/>
  <c r="I68" i="3" s="1"/>
  <c r="BH72" i="3"/>
  <c r="AB72" i="3" s="1"/>
  <c r="AV84" i="3"/>
  <c r="AL90" i="3"/>
  <c r="AV96" i="3"/>
  <c r="AX96" i="3"/>
  <c r="BC96" i="3" s="1"/>
  <c r="H99" i="3"/>
  <c r="AX41" i="3"/>
  <c r="H43" i="3"/>
  <c r="J65" i="3"/>
  <c r="BC44" i="3"/>
  <c r="I26" i="3"/>
  <c r="AX28" i="3"/>
  <c r="AW47" i="3"/>
  <c r="AX47" i="3"/>
  <c r="AX58" i="3"/>
  <c r="AV58" i="3" s="1"/>
  <c r="AW90" i="3"/>
  <c r="AX19" i="3"/>
  <c r="AV19" i="3" s="1"/>
  <c r="AS13" i="3"/>
  <c r="H25" i="3"/>
  <c r="AW32" i="3"/>
  <c r="I60" i="3"/>
  <c r="AW77" i="3"/>
  <c r="H81" i="3"/>
  <c r="H92" i="3"/>
  <c r="AW28" i="3"/>
  <c r="AT13" i="3"/>
  <c r="AW23" i="3"/>
  <c r="F14" i="1"/>
  <c r="F22" i="1" s="1"/>
  <c r="H14" i="3"/>
  <c r="H13" i="3" s="1"/>
  <c r="H36" i="3"/>
  <c r="J49" i="3"/>
  <c r="J100" i="3" s="1"/>
  <c r="BI63" i="3"/>
  <c r="AC63" i="3" s="1"/>
  <c r="I81" i="3"/>
  <c r="I79" i="3" s="1"/>
  <c r="BH84" i="3"/>
  <c r="AB84" i="3" s="1"/>
  <c r="I92" i="3"/>
  <c r="BH96" i="3"/>
  <c r="I14" i="1"/>
  <c r="I22" i="1" s="1"/>
  <c r="I14" i="3"/>
  <c r="I13" i="3" s="1"/>
  <c r="BI19" i="3"/>
  <c r="AG19" i="3" s="1"/>
  <c r="C19" i="1" s="1"/>
  <c r="I25" i="3"/>
  <c r="I17" i="3" s="1"/>
  <c r="BH28" i="3"/>
  <c r="AB28" i="3" s="1"/>
  <c r="H34" i="3"/>
  <c r="H17" i="3" s="1"/>
  <c r="I36" i="3"/>
  <c r="I35" i="3" s="1"/>
  <c r="BI41" i="3"/>
  <c r="AC41" i="3" s="1"/>
  <c r="BI28" i="3"/>
  <c r="AC28" i="3" s="1"/>
  <c r="I34" i="3"/>
  <c r="H55" i="3"/>
  <c r="AW62" i="3"/>
  <c r="H66" i="3"/>
  <c r="H65" i="3" s="1"/>
  <c r="BH71" i="3"/>
  <c r="AB71" i="3" s="1"/>
  <c r="AX75" i="3"/>
  <c r="BC75" i="3" s="1"/>
  <c r="BI84" i="3"/>
  <c r="AC84" i="3" s="1"/>
  <c r="BI96" i="3"/>
  <c r="AX22" i="3"/>
  <c r="AV22" i="3" s="1"/>
  <c r="I15" i="3"/>
  <c r="BH47" i="3"/>
  <c r="AB47" i="3" s="1"/>
  <c r="BH58" i="3"/>
  <c r="AB58" i="3" s="1"/>
  <c r="H64" i="3"/>
  <c r="AV70" i="3"/>
  <c r="J79" i="3"/>
  <c r="AW83" i="3"/>
  <c r="AW94" i="3"/>
  <c r="BI58" i="3"/>
  <c r="AC58" i="3" s="1"/>
  <c r="BH77" i="3"/>
  <c r="AB77" i="3" s="1"/>
  <c r="AV74" i="3"/>
  <c r="AW87" i="3"/>
  <c r="AW31" i="3"/>
  <c r="AW69" i="3"/>
  <c r="AW37" i="3"/>
  <c r="AX39" i="3"/>
  <c r="J76" i="3"/>
  <c r="AX82" i="3"/>
  <c r="BC82" i="3" s="1"/>
  <c r="AX93" i="3"/>
  <c r="BC93" i="3" s="1"/>
  <c r="BI22" i="3"/>
  <c r="AC22" i="3" s="1"/>
  <c r="BH31" i="3"/>
  <c r="AB31" i="3" s="1"/>
  <c r="BI44" i="3"/>
  <c r="AC44" i="3" s="1"/>
  <c r="AW56" i="3"/>
  <c r="AW67" i="3"/>
  <c r="AX69" i="3"/>
  <c r="BH87" i="3"/>
  <c r="AB87" i="3" s="1"/>
  <c r="BI89" i="3"/>
  <c r="AC89" i="3" s="1"/>
  <c r="AX15" i="3"/>
  <c r="AX26" i="3"/>
  <c r="AW21" i="3"/>
  <c r="AV30" i="3"/>
  <c r="BI31" i="3"/>
  <c r="AC31" i="3" s="1"/>
  <c r="AW43" i="3"/>
  <c r="AX56" i="3"/>
  <c r="AX67" i="3"/>
  <c r="AV86" i="3"/>
  <c r="AV99" i="3"/>
  <c r="AW39" i="3"/>
  <c r="AX60" i="3"/>
  <c r="AV60" i="3" s="1"/>
  <c r="AW81" i="3"/>
  <c r="AW92" i="3"/>
  <c r="AX44" i="3"/>
  <c r="AW14" i="3"/>
  <c r="AW25" i="3"/>
  <c r="AW15" i="3"/>
  <c r="AW36" i="3"/>
  <c r="BC90" i="3" l="1"/>
  <c r="AV90" i="3"/>
  <c r="BC67" i="3"/>
  <c r="AV67" i="3"/>
  <c r="BC19" i="3"/>
  <c r="H38" i="3"/>
  <c r="AV82" i="3"/>
  <c r="BC41" i="3"/>
  <c r="AV41" i="3"/>
  <c r="BC47" i="3"/>
  <c r="AV47" i="3"/>
  <c r="BC62" i="3"/>
  <c r="AV62" i="3"/>
  <c r="I12" i="3"/>
  <c r="AV37" i="3"/>
  <c r="BC37" i="3"/>
  <c r="BC69" i="3"/>
  <c r="AV69" i="3"/>
  <c r="BC87" i="3"/>
  <c r="AV87" i="3"/>
  <c r="BC81" i="3"/>
  <c r="AV81" i="3"/>
  <c r="BC23" i="3"/>
  <c r="AV23" i="3"/>
  <c r="BC58" i="3"/>
  <c r="H88" i="3"/>
  <c r="H12" i="3" s="1"/>
  <c r="AV31" i="3"/>
  <c r="BC31" i="3"/>
  <c r="BC92" i="3"/>
  <c r="AV92" i="3"/>
  <c r="BC94" i="3"/>
  <c r="AV94" i="3"/>
  <c r="BC83" i="3"/>
  <c r="AV83" i="3"/>
  <c r="BC39" i="3"/>
  <c r="AV39" i="3"/>
  <c r="AV56" i="3"/>
  <c r="BC56" i="3"/>
  <c r="BC15" i="3"/>
  <c r="AV15" i="3"/>
  <c r="BC25" i="3"/>
  <c r="AV25" i="3"/>
  <c r="AV14" i="3"/>
  <c r="BC14" i="3"/>
  <c r="C29" i="1"/>
  <c r="AV93" i="3"/>
  <c r="H68" i="3"/>
  <c r="BC77" i="3"/>
  <c r="AV77" i="3"/>
  <c r="AV21" i="3"/>
  <c r="BC21" i="3"/>
  <c r="BC32" i="3"/>
  <c r="AV32" i="3"/>
  <c r="BC22" i="3"/>
  <c r="BC36" i="3"/>
  <c r="AV36" i="3"/>
  <c r="H35" i="3"/>
  <c r="C15" i="1"/>
  <c r="C22" i="1" s="1"/>
  <c r="BC28" i="3"/>
  <c r="AV28" i="3"/>
  <c r="AV43" i="3"/>
  <c r="BC43" i="3"/>
  <c r="F29" i="1" l="1"/>
  <c r="I28" i="1"/>
  <c r="I29" i="1" s="1"/>
</calcChain>
</file>

<file path=xl/sharedStrings.xml><?xml version="1.0" encoding="utf-8"?>
<sst xmlns="http://schemas.openxmlformats.org/spreadsheetml/2006/main" count="1149" uniqueCount="287">
  <si>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</si>
  <si>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</si>
  <si>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</si>
  <si>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</si>
  <si>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</si>
  <si>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</si>
  <si>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</si>
  <si>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</si>
  <si>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</si>
  <si>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</si>
  <si>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</si>
  <si>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</si>
  <si>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</si>
  <si>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</si>
  <si>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</si>
  <si>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</si>
  <si>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</si>
  <si>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</si>
  <si>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</si>
  <si>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</si>
  <si>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</si>
  <si>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</si>
  <si>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</si>
  <si>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</si>
  <si>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</si>
  <si>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</si>
  <si>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</si>
  <si>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</si>
  <si>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</si>
  <si>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</si>
  <si>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</si>
  <si>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</si>
  <si>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</si>
  <si>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</si>
  <si>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</si>
  <si>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</si>
  <si>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</si>
  <si>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</si>
  <si>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</si>
  <si>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</si>
  <si>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</si>
  <si>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</si>
  <si>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</si>
  <si>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</si>
  <si>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</si>
  <si>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</si>
  <si>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</si>
  <si>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</si>
  <si>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</si>
  <si>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</si>
  <si>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</si>
  <si>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</si>
  <si>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</si>
  <si>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</si>
  <si>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</si>
  <si>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</si>
  <si>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</si>
  <si>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</si>
  <si>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</si>
  <si>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</si>
  <si>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</si>
  <si>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</si>
  <si>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</si>
  <si>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</si>
  <si>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</si>
  <si>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</si>
  <si>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</si>
  <si>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</si>
  <si>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</si>
  <si>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</si>
  <si>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Zimní stadion Chomutov - výměna osvětlení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</si>
  <si>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</si>
  <si>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</si>
  <si>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</si>
  <si>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</si>
  <si>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</si>
  <si>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</si>
  <si>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</si>
  <si>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</si>
  <si>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</si>
  <si>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</si>
  <si>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</si>
  <si>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</si>
  <si>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</si>
  <si>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</si>
  <si>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</si>
  <si>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</si>
  <si>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</si>
  <si>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</si>
  <si>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</si>
  <si>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</si>
  <si>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</si>
  <si>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</si>
  <si>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</si>
  <si>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</si>
  <si>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</si>
  <si>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</si>
  <si>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</si>
  <si>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</si>
  <si>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</si>
  <si>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</si>
  <si>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</si>
  <si>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</si>
  <si>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</si>
  <si>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</si>
  <si>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</si>
  <si>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</si>
  <si>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 - 1.NP - A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</si>
  <si>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</si>
  <si>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</si>
  <si>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</si>
  <si>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</si>
  <si>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</si>
  <si>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</si>
  <si>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</si>
  <si>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</si>
  <si>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</si>
  <si>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</si>
  <si>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</si>
  <si>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210211VD</t>
  </si>
  <si>
    <t>Demontáž svítidla nástěnného</t>
  </si>
  <si>
    <t>M102</t>
  </si>
  <si>
    <t>Nové osvětlení - 1.NP - A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</si>
  <si>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</si>
  <si>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</si>
  <si>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</si>
  <si>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</si>
  <si>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</si>
  <si>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</si>
  <si>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</si>
  <si>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</si>
  <si>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</si>
  <si>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</si>
  <si>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210201517R00</t>
  </si>
  <si>
    <t>Svítidlo LED bytové stěnové</t>
  </si>
  <si>
    <t>7</t>
  </si>
  <si>
    <t>213657VD</t>
  </si>
  <si>
    <t>LED SV. PŘISAZENÉ/ZAVĚŠENÉ, max.35W, 4000K, IP65</t>
  </si>
  <si>
    <t>8</t>
  </si>
  <si>
    <t>213658VD</t>
  </si>
  <si>
    <t>LED SV. PŘISAZENÉ/ZAVĚŠENÉ, max.20W, 4000K, IP65</t>
  </si>
  <si>
    <t>9</t>
  </si>
  <si>
    <t>213659VD</t>
  </si>
  <si>
    <t>LED SV. PŘISAZENÉ/ZAVĚŠENÉ, max.30W, 4000K, IP65</t>
  </si>
  <si>
    <t>10</t>
  </si>
  <si>
    <t>213660VD</t>
  </si>
  <si>
    <t>LED SV. PŘISAZENÉ/ZAVĚŠENÉ, max.35W, 4000K, IP65, NO 1hod.</t>
  </si>
  <si>
    <t>11</t>
  </si>
  <si>
    <t>213661VD</t>
  </si>
  <si>
    <t>LED SV. PŘISAZENÉ/ZAVĚŠENÉ max.20W, 4000K, IP67, 140lm/W</t>
  </si>
  <si>
    <t>12</t>
  </si>
  <si>
    <t>213662VD</t>
  </si>
  <si>
    <t>LED SV. PŘISAZENÉ max.45W, 4000K, IP20, UGR19</t>
  </si>
  <si>
    <t>13</t>
  </si>
  <si>
    <t>213663VD</t>
  </si>
  <si>
    <t>LED SV. PŘISAZENÉ/ZAVĚŠENÉ max.40W, 4000K, IP67, 140lm/W</t>
  </si>
  <si>
    <t>14</t>
  </si>
  <si>
    <t>213664VD</t>
  </si>
  <si>
    <t>15</t>
  </si>
  <si>
    <t>213665VD</t>
  </si>
  <si>
    <t>LED SV. ZAPUŠTĚNÉ max. 11W, mont. otvor O 200-210mm, 11.0 W</t>
  </si>
  <si>
    <t>16</t>
  </si>
  <si>
    <t>213666VD</t>
  </si>
  <si>
    <t>LED SV. ZAPUŠTĚNÉ max. 17,5W, mont. otvor O 200-210mm, 17.5 W</t>
  </si>
  <si>
    <t>17</t>
  </si>
  <si>
    <t>213667VD</t>
  </si>
  <si>
    <t>LED SV. PŘISAZENÉ max.35W, 4000K, IP20, UGR19</t>
  </si>
  <si>
    <t>18</t>
  </si>
  <si>
    <t>LED SV. NÁSTĚNNÉ max. 18W, UP/DOWN, 4000K, IP44</t>
  </si>
  <si>
    <t>19</t>
  </si>
  <si>
    <t>LED SV. PŘISAZENÉ max. 15W, 4000K, IP44</t>
  </si>
  <si>
    <t>20</t>
  </si>
  <si>
    <t>213670VD</t>
  </si>
  <si>
    <t>SV. ZÁŘIVKOVÉ ZAVĚŠENÉ 1x32W, EVG TC-TEL GX24-q, IP65(výměna zdroje za LED variantu 15W GX24Q)</t>
  </si>
  <si>
    <t>M201</t>
  </si>
  <si>
    <t>Demontážní práce - 1.NP - B</t>
  </si>
  <si>
    <t>21</t>
  </si>
  <si>
    <t>M201_</t>
  </si>
  <si>
    <t>22</t>
  </si>
  <si>
    <t>M202</t>
  </si>
  <si>
    <t>Nové osvětlení - 1.NP - B</t>
  </si>
  <si>
    <t>23</t>
  </si>
  <si>
    <t>M202_</t>
  </si>
  <si>
    <t>24</t>
  </si>
  <si>
    <t>25</t>
  </si>
  <si>
    <t>26</t>
  </si>
  <si>
    <t>LED SV. PŘISAZENÉ/ZAVĚŠENÉ, max. 52W, 4000K, IP65</t>
  </si>
  <si>
    <t>27</t>
  </si>
  <si>
    <t>28</t>
  </si>
  <si>
    <t>M301</t>
  </si>
  <si>
    <t>Demontážní práce - 2.NP - A</t>
  </si>
  <si>
    <t>29</t>
  </si>
  <si>
    <t>M301_</t>
  </si>
  <si>
    <t>30</t>
  </si>
  <si>
    <t>31</t>
  </si>
  <si>
    <t>M302</t>
  </si>
  <si>
    <t>Nové osvětlení - 2.NP - A</t>
  </si>
  <si>
    <t>32</t>
  </si>
  <si>
    <t>M302_</t>
  </si>
  <si>
    <t>33</t>
  </si>
  <si>
    <t>34</t>
  </si>
  <si>
    <t>35</t>
  </si>
  <si>
    <t>36</t>
  </si>
  <si>
    <t>LED SV. PŘISAZENÉ/ZAVĚŠENÉ, max.35W, 4000K, IP65 + NO 1hod.</t>
  </si>
  <si>
    <t>37</t>
  </si>
  <si>
    <t>38</t>
  </si>
  <si>
    <t>39</t>
  </si>
  <si>
    <t>40</t>
  </si>
  <si>
    <t>41</t>
  </si>
  <si>
    <t>LED SV. PŘISAZENÉ, max. 25W, 4000K, IP65</t>
  </si>
  <si>
    <t>42</t>
  </si>
  <si>
    <t>43</t>
  </si>
  <si>
    <t>44</t>
  </si>
  <si>
    <t>LED SV. ZAPUŠTĚNÉ max. 25W, mont. otvor O 200-210mm, 25 W</t>
  </si>
  <si>
    <t>45</t>
  </si>
  <si>
    <t>46</t>
  </si>
  <si>
    <t>M401</t>
  </si>
  <si>
    <t>Demontážní práce - 2.NP - B</t>
  </si>
  <si>
    <t>47</t>
  </si>
  <si>
    <t>M401_</t>
  </si>
  <si>
    <t>48</t>
  </si>
  <si>
    <t>M402</t>
  </si>
  <si>
    <t>Nové osvětlení - 2.NP - B</t>
  </si>
  <si>
    <t>49</t>
  </si>
  <si>
    <t>M402_</t>
  </si>
  <si>
    <t>50</t>
  </si>
  <si>
    <t>51</t>
  </si>
  <si>
    <t>52</t>
  </si>
  <si>
    <t>53</t>
  </si>
  <si>
    <t>54</t>
  </si>
  <si>
    <t>55</t>
  </si>
  <si>
    <t>LED SV. PŘISAZENÉ 295x1495, max. 45W, 4610 lm 124.6 lm/W, 3000-3500-4000K, Ra80</t>
  </si>
  <si>
    <t>M501</t>
  </si>
  <si>
    <t>Demontážní práce - 3.NP - A</t>
  </si>
  <si>
    <t>56</t>
  </si>
  <si>
    <t>M501_</t>
  </si>
  <si>
    <t>57</t>
  </si>
  <si>
    <t>M502</t>
  </si>
  <si>
    <t>Nové osvětlení - 3.NP - A</t>
  </si>
  <si>
    <t>58</t>
  </si>
  <si>
    <t>M502_</t>
  </si>
  <si>
    <t>59</t>
  </si>
  <si>
    <t>60</t>
  </si>
  <si>
    <t>61</t>
  </si>
  <si>
    <t>62</t>
  </si>
  <si>
    <t>63</t>
  </si>
  <si>
    <t>64</t>
  </si>
  <si>
    <t>65</t>
  </si>
  <si>
    <t>M103</t>
  </si>
  <si>
    <t>Ostatní náklady</t>
  </si>
  <si>
    <t>66</t>
  </si>
  <si>
    <t>22203VD</t>
  </si>
  <si>
    <t>Podružný elektroinstalační materiál</t>
  </si>
  <si>
    <t>kpl</t>
  </si>
  <si>
    <t>M103_</t>
  </si>
  <si>
    <t>67</t>
  </si>
  <si>
    <t>979095131R00</t>
  </si>
  <si>
    <t>Doprava hmot, jízda přívěsného vozíku</t>
  </si>
  <si>
    <t>km</t>
  </si>
  <si>
    <t>68</t>
  </si>
  <si>
    <t>21100000000001VD</t>
  </si>
  <si>
    <t>Revize elektro</t>
  </si>
  <si>
    <t>hod</t>
  </si>
  <si>
    <t>69</t>
  </si>
  <si>
    <t>213VD</t>
  </si>
  <si>
    <t>Měření intenzity umělého osvětlení</t>
  </si>
  <si>
    <t>70</t>
  </si>
  <si>
    <t>212024VD</t>
  </si>
  <si>
    <t>Zpracování dokumentace skutečného stavu (DSPS)</t>
  </si>
  <si>
    <t>71</t>
  </si>
  <si>
    <t>979981101R00</t>
  </si>
  <si>
    <t>Kontejner, přistavení na 24 h, odvoz a likvidace, suť bez příměsí, kapacita 3 t</t>
  </si>
  <si>
    <t>t</t>
  </si>
  <si>
    <t>RTS komentář:</t>
  </si>
  <si>
    <t>Položka zahrnuje přistavení kontejneru, odvoz a likvidaci stavební suti v Brně-městě automobilem Avia kapacity 3 t nákladu. (Cena pro I. pásmo - území města Brna.) Provozuje Thermoservis 543 421 111.</t>
  </si>
  <si>
    <t>72</t>
  </si>
  <si>
    <t>979095311R00</t>
  </si>
  <si>
    <t>Naložení a složení vybouraných hmot/konstrukcí</t>
  </si>
  <si>
    <t>73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</si>
  <si>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</si>
  <si>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</si>
  <si>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</si>
  <si>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74</t>
  </si>
  <si>
    <t>943943298R00</t>
  </si>
  <si>
    <t>Pronájem prostorového lešení, plochy do 6 m2 - příplatek za každý den používání (do 30 dnů celkem)</t>
  </si>
  <si>
    <t>m3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</si>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</sst>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3" fillId="0" borderId="68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69" xfId="0" applyNumberFormat="1" applyFont="1" applyFill="1" applyBorder="1" applyAlignment="1" applyProtection="1">
      <alignment horizontal="center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2" fillId="2" borderId="71" xfId="0" applyNumberFormat="1" applyFont="1" applyFill="1" applyBorder="1" applyAlignment="1" applyProtection="1">
      <alignment horizontal="left" vertical="center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2" borderId="40" xfId="0" applyNumberFormat="1" applyFont="1" applyFill="1" applyBorder="1" applyAlignment="1" applyProtection="1">
      <alignment horizontal="left" vertical="center"/>
    </xf>
    <xf numFmtId="4" fontId="3" fillId="2" borderId="40" xfId="0" applyNumberFormat="1" applyFont="1" applyFill="1" applyBorder="1" applyAlignment="1" applyProtection="1">
      <alignment horizontal="right" vertical="center"/>
    </xf>
    <xf numFmtId="0" fontId="3" fillId="2" borderId="7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4" fontId="3" fillId="0" borderId="73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/>
    </xf>
    <xf numFmtId="0" fontId="3" fillId="2" borderId="40" xfId="0" applyNumberFormat="1" applyFont="1" applyFill="1" applyBorder="1" applyAlignment="1" applyProtection="1">
      <alignment horizontal="left" vertical="center" wrapText="1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3" fillId="0" borderId="73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A37" sqref="A37:I37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62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4.4" x14ac:dyDescent="0.3">
      <c r="A2" s="64" t="s">
        <v>1</v>
      </c>
      <c r="B2" s="65"/>
      <c r="C2" s="73" t="str">
        <f>'Stavební rozpočet'!C2</f>
        <v>Zimní stadion Chomutov - výměna osvětlení</v>
      </c>
      <c r="D2" s="74"/>
      <c r="E2" s="71" t="s">
        <v>2</v>
      </c>
      <c r="F2" s="71" t="str">
        <f>'Stavební rozpočet'!I2</f>
        <v> </v>
      </c>
      <c r="G2" s="65"/>
      <c r="H2" s="71" t="s">
        <v>3</v>
      </c>
      <c r="I2" s="76" t="s">
        <v>4</v>
      </c>
    </row>
    <row r="3" spans="1:9" ht="15" customHeight="1" x14ac:dyDescent="0.3">
      <c r="A3" s="66"/>
      <c r="B3" s="67"/>
      <c r="C3" s="75"/>
      <c r="D3" s="75"/>
      <c r="E3" s="67"/>
      <c r="F3" s="67"/>
      <c r="G3" s="67"/>
      <c r="H3" s="67"/>
      <c r="I3" s="77"/>
    </row>
    <row r="4" spans="1:9" ht="14.4" x14ac:dyDescent="0.3">
      <c r="A4" s="68" t="s">
        <v>5</v>
      </c>
      <c r="B4" s="67"/>
      <c r="C4" s="72" t="str">
        <f>'Stavební rozpočet'!C4</f>
        <v xml:space="preserve"> </v>
      </c>
      <c r="D4" s="67"/>
      <c r="E4" s="72" t="s">
        <v>6</v>
      </c>
      <c r="F4" s="72" t="str">
        <f>'Stavební rozpočet'!I4</f>
        <v> </v>
      </c>
      <c r="G4" s="67"/>
      <c r="H4" s="72" t="s">
        <v>3</v>
      </c>
      <c r="I4" s="77" t="s">
        <v>4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7"/>
    </row>
    <row r="6" spans="1:9" ht="14.4" x14ac:dyDescent="0.3">
      <c r="A6" s="68" t="s">
        <v>7</v>
      </c>
      <c r="B6" s="67"/>
      <c r="C6" s="72" t="str">
        <f>'Stavební rozpočet'!C6</f>
        <v xml:space="preserve"> </v>
      </c>
      <c r="D6" s="67"/>
      <c r="E6" s="72" t="s">
        <v>8</v>
      </c>
      <c r="F6" s="72" t="str">
        <f>'Stavební rozpočet'!I6</f>
        <v> </v>
      </c>
      <c r="G6" s="67"/>
      <c r="H6" s="72" t="s">
        <v>3</v>
      </c>
      <c r="I6" s="77" t="s">
        <v>4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7"/>
    </row>
    <row r="8" spans="1:9" ht="14.4" x14ac:dyDescent="0.3">
      <c r="A8" s="68" t="s">
        <v>9</v>
      </c>
      <c r="B8" s="67"/>
      <c r="C8" s="72" t="str">
        <f>'Stavební rozpočet'!G4</f>
        <v xml:space="preserve"> </v>
      </c>
      <c r="D8" s="67"/>
      <c r="E8" s="72" t="s">
        <v>10</v>
      </c>
      <c r="F8" s="72" t="str">
        <f>'Stavební rozpočet'!G6</f>
        <v xml:space="preserve"> </v>
      </c>
      <c r="G8" s="67"/>
      <c r="H8" s="67" t="s">
        <v>11</v>
      </c>
      <c r="I8" s="78">
        <v>74</v>
      </c>
    </row>
    <row r="9" spans="1:9" ht="14.4" x14ac:dyDescent="0.3">
      <c r="A9" s="66"/>
      <c r="B9" s="67"/>
      <c r="C9" s="67"/>
      <c r="D9" s="67"/>
      <c r="E9" s="67"/>
      <c r="F9" s="67"/>
      <c r="G9" s="67"/>
      <c r="H9" s="67"/>
      <c r="I9" s="77"/>
    </row>
    <row r="10" spans="1:9" ht="14.4" x14ac:dyDescent="0.3">
      <c r="A10" s="68" t="s">
        <v>12</v>
      </c>
      <c r="B10" s="67"/>
      <c r="C10" s="72" t="str">
        <f>'Stavební rozpočet'!C8</f>
        <v xml:space="preserve"> </v>
      </c>
      <c r="D10" s="67"/>
      <c r="E10" s="72" t="s">
        <v>13</v>
      </c>
      <c r="F10" s="72" t="str">
        <f>'Stavební rozpočet'!I8</f>
        <v>Libor Slavík</v>
      </c>
      <c r="G10" s="67"/>
      <c r="H10" s="67" t="s">
        <v>14</v>
      </c>
      <c r="I10" s="79" t="str">
        <f>'Stavební rozpočet'!G8</f>
        <v>28.10.2024</v>
      </c>
    </row>
    <row r="11" spans="1:9" ht="14.4" x14ac:dyDescent="0.3">
      <c r="A11" s="69"/>
      <c r="B11" s="70"/>
      <c r="C11" s="70"/>
      <c r="D11" s="70"/>
      <c r="E11" s="70"/>
      <c r="F11" s="70"/>
      <c r="G11" s="70"/>
      <c r="H11" s="70"/>
      <c r="I11" s="80"/>
    </row>
    <row r="12" spans="1:9" ht="22.8" x14ac:dyDescent="0.3">
      <c r="A12" s="81" t="s">
        <v>15</v>
      </c>
      <c r="B12" s="81"/>
      <c r="C12" s="81"/>
      <c r="D12" s="81"/>
      <c r="E12" s="81"/>
      <c r="F12" s="81"/>
      <c r="G12" s="81"/>
      <c r="H12" s="81"/>
      <c r="I12" s="81"/>
    </row>
    <row r="13" spans="1:9" ht="26.25" customHeight="1" x14ac:dyDescent="0.3">
      <c r="A13" s="6" t="s">
        <v>16</v>
      </c>
      <c r="B13" s="82" t="s">
        <v>17</v>
      </c>
      <c r="C13" s="83"/>
      <c r="D13" s="7" t="s">
        <v>18</v>
      </c>
      <c r="E13" s="82" t="s">
        <v>19</v>
      </c>
      <c r="F13" s="83"/>
      <c r="G13" s="7" t="s">
        <v>20</v>
      </c>
      <c r="H13" s="82" t="s">
        <v>21</v>
      </c>
      <c r="I13" s="83"/>
    </row>
    <row r="14" spans="1:9" ht="15.6" x14ac:dyDescent="0.3">
      <c r="A14" s="8" t="s">
        <v>22</v>
      </c>
      <c r="B14" s="9" t="s">
        <v>23</v>
      </c>
      <c r="C14" s="10">
        <f>SUM('Stavební rozpočet'!AB12:AB99)</f>
        <v>0</v>
      </c>
      <c r="D14" s="90" t="s">
        <v>24</v>
      </c>
      <c r="E14" s="91"/>
      <c r="F14" s="10">
        <f>VORN!I15</f>
        <v>0</v>
      </c>
      <c r="G14" s="90" t="s">
        <v>25</v>
      </c>
      <c r="H14" s="91"/>
      <c r="I14" s="11">
        <f>VORN!I21</f>
        <v>0</v>
      </c>
    </row>
    <row r="15" spans="1:9" ht="15.6" x14ac:dyDescent="0.3">
      <c r="A15" s="12" t="s">
        <v>4</v>
      </c>
      <c r="B15" s="9" t="s">
        <v>26</v>
      </c>
      <c r="C15" s="10">
        <f>SUM('Stavební rozpočet'!AC12:AC99)</f>
        <v>0</v>
      </c>
      <c r="D15" s="90" t="s">
        <v>27</v>
      </c>
      <c r="E15" s="91"/>
      <c r="F15" s="10">
        <f>VORN!I16</f>
        <v>0</v>
      </c>
      <c r="G15" s="90" t="s">
        <v>28</v>
      </c>
      <c r="H15" s="91"/>
      <c r="I15" s="11">
        <f>VORN!I22</f>
        <v>0</v>
      </c>
    </row>
    <row r="16" spans="1:9" ht="15.6" x14ac:dyDescent="0.3">
      <c r="A16" s="8" t="s">
        <v>29</v>
      </c>
      <c r="B16" s="9" t="s">
        <v>23</v>
      </c>
      <c r="C16" s="10">
        <f>SUM('Stavební rozpočet'!AD12:AD99)</f>
        <v>0</v>
      </c>
      <c r="D16" s="90" t="s">
        <v>30</v>
      </c>
      <c r="E16" s="91"/>
      <c r="F16" s="10">
        <f>VORN!I17</f>
        <v>0</v>
      </c>
      <c r="G16" s="90" t="s">
        <v>31</v>
      </c>
      <c r="H16" s="91"/>
      <c r="I16" s="11">
        <f>VORN!I23</f>
        <v>0</v>
      </c>
    </row>
    <row r="17" spans="1:9" ht="15.6" x14ac:dyDescent="0.3">
      <c r="A17" s="12" t="s">
        <v>4</v>
      </c>
      <c r="B17" s="9" t="s">
        <v>26</v>
      </c>
      <c r="C17" s="10">
        <f>SUM('Stavební rozpočet'!AE12:AE99)</f>
        <v>0</v>
      </c>
      <c r="D17" s="90" t="s">
        <v>4</v>
      </c>
      <c r="E17" s="91"/>
      <c r="F17" s="11" t="s">
        <v>4</v>
      </c>
      <c r="G17" s="90" t="s">
        <v>32</v>
      </c>
      <c r="H17" s="91"/>
      <c r="I17" s="11">
        <f>VORN!I24</f>
        <v>0</v>
      </c>
    </row>
    <row r="18" spans="1:9" ht="15.6" x14ac:dyDescent="0.3">
      <c r="A18" s="8" t="s">
        <v>33</v>
      </c>
      <c r="B18" s="9" t="s">
        <v>23</v>
      </c>
      <c r="C18" s="10">
        <f>SUM('Stavební rozpočet'!AF12:AF99)</f>
        <v>0</v>
      </c>
      <c r="D18" s="90" t="s">
        <v>4</v>
      </c>
      <c r="E18" s="91"/>
      <c r="F18" s="11" t="s">
        <v>4</v>
      </c>
      <c r="G18" s="90" t="s">
        <v>34</v>
      </c>
      <c r="H18" s="91"/>
      <c r="I18" s="11">
        <f>VORN!I25</f>
        <v>0</v>
      </c>
    </row>
    <row r="19" spans="1:9" ht="15.6" x14ac:dyDescent="0.3">
      <c r="A19" s="12" t="s">
        <v>4</v>
      </c>
      <c r="B19" s="9" t="s">
        <v>26</v>
      </c>
      <c r="C19" s="10">
        <f>SUM('Stavební rozpočet'!AG12:AG99)</f>
        <v>0</v>
      </c>
      <c r="D19" s="90" t="s">
        <v>4</v>
      </c>
      <c r="E19" s="91"/>
      <c r="F19" s="11" t="s">
        <v>4</v>
      </c>
      <c r="G19" s="90" t="s">
        <v>35</v>
      </c>
      <c r="H19" s="91"/>
      <c r="I19" s="11">
        <f>VORN!I26</f>
        <v>0</v>
      </c>
    </row>
    <row r="20" spans="1:9" ht="15.6" x14ac:dyDescent="0.3">
      <c r="A20" s="84" t="s">
        <v>36</v>
      </c>
      <c r="B20" s="85"/>
      <c r="C20" s="10">
        <f>SUM('Stavební rozpočet'!AH12:AH99)</f>
        <v>0</v>
      </c>
      <c r="D20" s="90" t="s">
        <v>4</v>
      </c>
      <c r="E20" s="91"/>
      <c r="F20" s="11" t="s">
        <v>4</v>
      </c>
      <c r="G20" s="90" t="s">
        <v>4</v>
      </c>
      <c r="H20" s="91"/>
      <c r="I20" s="11" t="s">
        <v>4</v>
      </c>
    </row>
    <row r="21" spans="1:9" ht="15.6" x14ac:dyDescent="0.3">
      <c r="A21" s="86" t="s">
        <v>37</v>
      </c>
      <c r="B21" s="87"/>
      <c r="C21" s="13">
        <f>SUM('Stavební rozpočet'!Z12:Z99)</f>
        <v>0</v>
      </c>
      <c r="D21" s="92" t="s">
        <v>4</v>
      </c>
      <c r="E21" s="93"/>
      <c r="F21" s="14" t="s">
        <v>4</v>
      </c>
      <c r="G21" s="92" t="s">
        <v>4</v>
      </c>
      <c r="H21" s="93"/>
      <c r="I21" s="14" t="s">
        <v>4</v>
      </c>
    </row>
    <row r="22" spans="1:9" ht="16.5" customHeight="1" x14ac:dyDescent="0.3">
      <c r="A22" s="88" t="s">
        <v>38</v>
      </c>
      <c r="B22" s="89"/>
      <c r="C22" s="15">
        <f>SUM(C14:C21)</f>
        <v>0</v>
      </c>
      <c r="D22" s="94" t="s">
        <v>39</v>
      </c>
      <c r="E22" s="89"/>
      <c r="F22" s="15">
        <f>SUM(F14:F21)</f>
        <v>0</v>
      </c>
      <c r="G22" s="94" t="s">
        <v>40</v>
      </c>
      <c r="H22" s="89"/>
      <c r="I22" s="15">
        <f>SUM(I14:I21)</f>
        <v>0</v>
      </c>
    </row>
    <row r="23" spans="1:9" ht="15.6" x14ac:dyDescent="0.3">
      <c r="D23" s="84" t="s">
        <v>41</v>
      </c>
      <c r="E23" s="85"/>
      <c r="F23" s="16">
        <v>0</v>
      </c>
      <c r="G23" s="95" t="s">
        <v>42</v>
      </c>
      <c r="H23" s="85"/>
      <c r="I23" s="10">
        <v>0</v>
      </c>
    </row>
    <row r="24" spans="1:9" ht="15.6" x14ac:dyDescent="0.3">
      <c r="G24" s="84" t="s">
        <v>43</v>
      </c>
      <c r="H24" s="85"/>
      <c r="I24" s="13">
        <f>vorn_sum</f>
        <v>0</v>
      </c>
    </row>
    <row r="25" spans="1:9" ht="15.6" x14ac:dyDescent="0.3">
      <c r="G25" s="84" t="s">
        <v>44</v>
      </c>
      <c r="H25" s="85"/>
      <c r="I25" s="15">
        <v>0</v>
      </c>
    </row>
    <row r="27" spans="1:9" ht="15.6" x14ac:dyDescent="0.3">
      <c r="A27" s="96" t="s">
        <v>45</v>
      </c>
      <c r="B27" s="97"/>
      <c r="C27" s="17">
        <f>SUM('Stavební rozpočet'!AJ12:AJ99)</f>
        <v>0</v>
      </c>
    </row>
    <row r="28" spans="1:9" ht="15.6" x14ac:dyDescent="0.3">
      <c r="A28" s="98" t="s">
        <v>46</v>
      </c>
      <c r="B28" s="99"/>
      <c r="C28" s="18">
        <f>SUM('Stavební rozpočet'!AK12:AK99)</f>
        <v>0</v>
      </c>
      <c r="D28" s="100" t="s">
        <v>47</v>
      </c>
      <c r="E28" s="97"/>
      <c r="F28" s="17">
        <f>ROUND(C28*(12/100),2)</f>
        <v>0</v>
      </c>
      <c r="G28" s="100" t="s">
        <v>48</v>
      </c>
      <c r="H28" s="97"/>
      <c r="I28" s="17">
        <f>SUM(C27:C29)</f>
        <v>0</v>
      </c>
    </row>
    <row r="29" spans="1:9" ht="15.6" x14ac:dyDescent="0.3">
      <c r="A29" s="98" t="s">
        <v>49</v>
      </c>
      <c r="B29" s="99"/>
      <c r="C29" s="18">
        <f>SUM('Stavební rozpočet'!AL12:AL99)+(F22+I22+F23+I23+I24+I25)</f>
        <v>0</v>
      </c>
      <c r="D29" s="101" t="s">
        <v>50</v>
      </c>
      <c r="E29" s="99"/>
      <c r="F29" s="18">
        <f>ROUND(C29*(21/100),2)</f>
        <v>0</v>
      </c>
      <c r="G29" s="101" t="s">
        <v>51</v>
      </c>
      <c r="H29" s="99"/>
      <c r="I29" s="18">
        <f>SUM(F28:F29)+I28</f>
        <v>0</v>
      </c>
    </row>
    <row r="31" spans="1:9" x14ac:dyDescent="0.3">
      <c r="A31" s="102" t="s">
        <v>52</v>
      </c>
      <c r="B31" s="103"/>
      <c r="C31" s="104"/>
      <c r="D31" s="111" t="s">
        <v>53</v>
      </c>
      <c r="E31" s="103"/>
      <c r="F31" s="104"/>
      <c r="G31" s="111" t="s">
        <v>54</v>
      </c>
      <c r="H31" s="103"/>
      <c r="I31" s="104"/>
    </row>
    <row r="32" spans="1:9" x14ac:dyDescent="0.3">
      <c r="A32" s="105" t="s">
        <v>4</v>
      </c>
      <c r="B32" s="106"/>
      <c r="C32" s="107"/>
      <c r="D32" s="112" t="s">
        <v>4</v>
      </c>
      <c r="E32" s="106"/>
      <c r="F32" s="107"/>
      <c r="G32" s="112" t="s">
        <v>4</v>
      </c>
      <c r="H32" s="106"/>
      <c r="I32" s="107"/>
    </row>
    <row r="33" spans="1:9" x14ac:dyDescent="0.3">
      <c r="A33" s="105" t="s">
        <v>4</v>
      </c>
      <c r="B33" s="106"/>
      <c r="C33" s="107"/>
      <c r="D33" s="112" t="s">
        <v>4</v>
      </c>
      <c r="E33" s="106"/>
      <c r="F33" s="107"/>
      <c r="G33" s="112" t="s">
        <v>4</v>
      </c>
      <c r="H33" s="106"/>
      <c r="I33" s="107"/>
    </row>
    <row r="34" spans="1:9" x14ac:dyDescent="0.3">
      <c r="A34" s="105" t="s">
        <v>4</v>
      </c>
      <c r="B34" s="106"/>
      <c r="C34" s="107"/>
      <c r="D34" s="112" t="s">
        <v>4</v>
      </c>
      <c r="E34" s="106"/>
      <c r="F34" s="107"/>
      <c r="G34" s="112" t="s">
        <v>4</v>
      </c>
      <c r="H34" s="106"/>
      <c r="I34" s="107"/>
    </row>
    <row r="35" spans="1:9" x14ac:dyDescent="0.3">
      <c r="A35" s="108" t="s">
        <v>55</v>
      </c>
      <c r="B35" s="109"/>
      <c r="C35" s="110"/>
      <c r="D35" s="113" t="s">
        <v>55</v>
      </c>
      <c r="E35" s="109"/>
      <c r="F35" s="110"/>
      <c r="G35" s="113" t="s">
        <v>55</v>
      </c>
      <c r="H35" s="109"/>
      <c r="I35" s="110"/>
    </row>
    <row r="36" spans="1:9" ht="14.4" x14ac:dyDescent="0.3">
      <c r="A36" s="19" t="s">
        <v>56</v>
      </c>
    </row>
    <row r="37" spans="1:9" ht="12.75" customHeight="1" x14ac:dyDescent="0.3">
      <c r="A37" s="72" t="s">
        <v>4</v>
      </c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62" t="s">
        <v>57</v>
      </c>
      <c r="B1" s="63"/>
      <c r="C1" s="63"/>
      <c r="D1" s="63"/>
      <c r="E1" s="63"/>
      <c r="F1" s="63"/>
      <c r="G1" s="63"/>
      <c r="H1" s="63"/>
      <c r="I1" s="63"/>
    </row>
    <row r="2" spans="1:9" ht="14.4" x14ac:dyDescent="0.3">
      <c r="A2" s="64" t="s">
        <v>1</v>
      </c>
      <c r="B2" s="65"/>
      <c r="C2" s="73" t="str">
        <f>'Stavební rozpočet'!C2</f>
        <v>Zimní stadion Chomutov - výměna osvětlení</v>
      </c>
      <c r="D2" s="74"/>
      <c r="E2" s="71" t="s">
        <v>2</v>
      </c>
      <c r="F2" s="71" t="str">
        <f>'Stavební rozpočet'!I2</f>
        <v> </v>
      </c>
      <c r="G2" s="65"/>
      <c r="H2" s="71" t="s">
        <v>3</v>
      </c>
      <c r="I2" s="76" t="s">
        <v>4</v>
      </c>
    </row>
    <row r="3" spans="1:9" ht="15" customHeight="1" x14ac:dyDescent="0.3">
      <c r="A3" s="66"/>
      <c r="B3" s="67"/>
      <c r="C3" s="75"/>
      <c r="D3" s="75"/>
      <c r="E3" s="67"/>
      <c r="F3" s="67"/>
      <c r="G3" s="67"/>
      <c r="H3" s="67"/>
      <c r="I3" s="77"/>
    </row>
    <row r="4" spans="1:9" ht="14.4" x14ac:dyDescent="0.3">
      <c r="A4" s="68" t="s">
        <v>5</v>
      </c>
      <c r="B4" s="67"/>
      <c r="C4" s="72" t="str">
        <f>'Stavební rozpočet'!C4</f>
        <v xml:space="preserve"> </v>
      </c>
      <c r="D4" s="67"/>
      <c r="E4" s="72" t="s">
        <v>6</v>
      </c>
      <c r="F4" s="72" t="str">
        <f>'Stavební rozpočet'!I4</f>
        <v> </v>
      </c>
      <c r="G4" s="67"/>
      <c r="H4" s="72" t="s">
        <v>3</v>
      </c>
      <c r="I4" s="77" t="s">
        <v>4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7"/>
    </row>
    <row r="6" spans="1:9" ht="14.4" x14ac:dyDescent="0.3">
      <c r="A6" s="68" t="s">
        <v>7</v>
      </c>
      <c r="B6" s="67"/>
      <c r="C6" s="72" t="str">
        <f>'Stavební rozpočet'!C6</f>
        <v xml:space="preserve"> </v>
      </c>
      <c r="D6" s="67"/>
      <c r="E6" s="72" t="s">
        <v>8</v>
      </c>
      <c r="F6" s="72" t="str">
        <f>'Stavební rozpočet'!I6</f>
        <v> </v>
      </c>
      <c r="G6" s="67"/>
      <c r="H6" s="72" t="s">
        <v>3</v>
      </c>
      <c r="I6" s="77" t="s">
        <v>4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7"/>
    </row>
    <row r="8" spans="1:9" ht="14.4" x14ac:dyDescent="0.3">
      <c r="A8" s="68" t="s">
        <v>9</v>
      </c>
      <c r="B8" s="67"/>
      <c r="C8" s="72" t="str">
        <f>'Stavební rozpočet'!G4</f>
        <v xml:space="preserve"> </v>
      </c>
      <c r="D8" s="67"/>
      <c r="E8" s="72" t="s">
        <v>10</v>
      </c>
      <c r="F8" s="72" t="str">
        <f>'Stavební rozpočet'!G6</f>
        <v xml:space="preserve"> </v>
      </c>
      <c r="G8" s="67"/>
      <c r="H8" s="67" t="s">
        <v>11</v>
      </c>
      <c r="I8" s="78">
        <v>74</v>
      </c>
    </row>
    <row r="9" spans="1:9" ht="14.4" x14ac:dyDescent="0.3">
      <c r="A9" s="66"/>
      <c r="B9" s="67"/>
      <c r="C9" s="67"/>
      <c r="D9" s="67"/>
      <c r="E9" s="67"/>
      <c r="F9" s="67"/>
      <c r="G9" s="67"/>
      <c r="H9" s="67"/>
      <c r="I9" s="77"/>
    </row>
    <row r="10" spans="1:9" ht="14.4" x14ac:dyDescent="0.3">
      <c r="A10" s="68" t="s">
        <v>12</v>
      </c>
      <c r="B10" s="67"/>
      <c r="C10" s="72" t="str">
        <f>'Stavební rozpočet'!C8</f>
        <v xml:space="preserve"> </v>
      </c>
      <c r="D10" s="67"/>
      <c r="E10" s="72" t="s">
        <v>13</v>
      </c>
      <c r="F10" s="72" t="str">
        <f>'Stavební rozpočet'!I8</f>
        <v>Libor Slavík</v>
      </c>
      <c r="G10" s="67"/>
      <c r="H10" s="67" t="s">
        <v>14</v>
      </c>
      <c r="I10" s="79" t="str">
        <f>'Stavební rozpočet'!G8</f>
        <v>28.10.2024</v>
      </c>
    </row>
    <row r="11" spans="1:9" ht="14.4" x14ac:dyDescent="0.3">
      <c r="A11" s="69"/>
      <c r="B11" s="70"/>
      <c r="C11" s="70"/>
      <c r="D11" s="70"/>
      <c r="E11" s="70"/>
      <c r="F11" s="70"/>
      <c r="G11" s="70"/>
      <c r="H11" s="70"/>
      <c r="I11" s="80"/>
    </row>
    <row r="13" spans="1:9" ht="15.6" x14ac:dyDescent="0.3">
      <c r="A13" s="114" t="s">
        <v>58</v>
      </c>
      <c r="B13" s="114"/>
      <c r="C13" s="114"/>
      <c r="D13" s="114"/>
      <c r="E13" s="114"/>
    </row>
    <row r="14" spans="1:9" ht="14.4" x14ac:dyDescent="0.3">
      <c r="A14" s="115" t="s">
        <v>59</v>
      </c>
      <c r="B14" s="116"/>
      <c r="C14" s="116"/>
      <c r="D14" s="116"/>
      <c r="E14" s="117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ht="14.4" x14ac:dyDescent="0.3">
      <c r="A15" s="118" t="s">
        <v>24</v>
      </c>
      <c r="B15" s="119"/>
      <c r="C15" s="119"/>
      <c r="D15" s="119"/>
      <c r="E15" s="120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ht="14.4" x14ac:dyDescent="0.3">
      <c r="A16" s="118" t="s">
        <v>27</v>
      </c>
      <c r="B16" s="119"/>
      <c r="C16" s="119"/>
      <c r="D16" s="119"/>
      <c r="E16" s="120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ht="14.4" x14ac:dyDescent="0.3">
      <c r="A17" s="121" t="s">
        <v>30</v>
      </c>
      <c r="B17" s="122"/>
      <c r="C17" s="122"/>
      <c r="D17" s="122"/>
      <c r="E17" s="123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ht="14.4" x14ac:dyDescent="0.3">
      <c r="A18" s="124" t="s">
        <v>63</v>
      </c>
      <c r="B18" s="125"/>
      <c r="C18" s="125"/>
      <c r="D18" s="125"/>
      <c r="E18" s="126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ht="14.4" x14ac:dyDescent="0.3">
      <c r="A20" s="115" t="s">
        <v>21</v>
      </c>
      <c r="B20" s="116"/>
      <c r="C20" s="116"/>
      <c r="D20" s="116"/>
      <c r="E20" s="117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ht="14.4" x14ac:dyDescent="0.3">
      <c r="A21" s="118" t="s">
        <v>25</v>
      </c>
      <c r="B21" s="119"/>
      <c r="C21" s="119"/>
      <c r="D21" s="119"/>
      <c r="E21" s="120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ht="14.4" x14ac:dyDescent="0.3">
      <c r="A22" s="118" t="s">
        <v>28</v>
      </c>
      <c r="B22" s="119"/>
      <c r="C22" s="119"/>
      <c r="D22" s="119"/>
      <c r="E22" s="120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ht="14.4" x14ac:dyDescent="0.3">
      <c r="A23" s="118" t="s">
        <v>31</v>
      </c>
      <c r="B23" s="119"/>
      <c r="C23" s="119"/>
      <c r="D23" s="119"/>
      <c r="E23" s="120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ht="14.4" x14ac:dyDescent="0.3">
      <c r="A24" s="118" t="s">
        <v>32</v>
      </c>
      <c r="B24" s="119"/>
      <c r="C24" s="119"/>
      <c r="D24" s="119"/>
      <c r="E24" s="120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ht="14.4" x14ac:dyDescent="0.3">
      <c r="A25" s="118" t="s">
        <v>34</v>
      </c>
      <c r="B25" s="119"/>
      <c r="C25" s="119"/>
      <c r="D25" s="119"/>
      <c r="E25" s="120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ht="14.4" x14ac:dyDescent="0.3">
      <c r="A26" s="121" t="s">
        <v>35</v>
      </c>
      <c r="B26" s="122"/>
      <c r="C26" s="122"/>
      <c r="D26" s="122"/>
      <c r="E26" s="123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ht="14.4" x14ac:dyDescent="0.3">
      <c r="A27" s="124" t="s">
        <v>64</v>
      </c>
      <c r="B27" s="125"/>
      <c r="C27" s="125"/>
      <c r="D27" s="125"/>
      <c r="E27" s="126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6" x14ac:dyDescent="0.3">
      <c r="A29" s="127" t="s">
        <v>65</v>
      </c>
      <c r="B29" s="128"/>
      <c r="C29" s="128"/>
      <c r="D29" s="128"/>
      <c r="E29" s="129"/>
      <c r="F29" s="130">
        <f>I18+I27</f>
        <v>0</v>
      </c>
      <c r="G29" s="131"/>
      <c r="H29" s="131"/>
      <c r="I29" s="132"/>
    </row>
    <row r="33" spans="1:9" ht="15.6" x14ac:dyDescent="0.3">
      <c r="A33" s="114" t="s">
        <v>66</v>
      </c>
      <c r="B33" s="114"/>
      <c r="C33" s="114"/>
      <c r="D33" s="114"/>
      <c r="E33" s="114"/>
    </row>
    <row r="34" spans="1:9" ht="14.4" x14ac:dyDescent="0.3">
      <c r="A34" s="115" t="s">
        <v>67</v>
      </c>
      <c r="B34" s="116"/>
      <c r="C34" s="116"/>
      <c r="D34" s="116"/>
      <c r="E34" s="117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ht="14.4" x14ac:dyDescent="0.3">
      <c r="A35" s="121" t="s">
        <v>4</v>
      </c>
      <c r="B35" s="122"/>
      <c r="C35" s="122"/>
      <c r="D35" s="122"/>
      <c r="E35" s="123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ht="14.4" x14ac:dyDescent="0.3">
      <c r="A36" s="124" t="s">
        <v>68</v>
      </c>
      <c r="B36" s="125"/>
      <c r="C36" s="125"/>
      <c r="D36" s="125"/>
      <c r="E36" s="126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workbookViewId="0">
      <pane ySplit="11" topLeftCell="A12" activePane="bottomLeft" state="frozen"/>
      <selection pane="bottomLeft" activeCell="A102" sqref="A102:K102"/>
    </sheetView>
  </sheetViews>
  <sheetFormatPr defaultColWidth="12.109375" defaultRowHeight="15" customHeight="1" x14ac:dyDescent="0.3"/>
  <cols>
    <col min="1" max="1" width="4" customWidth="1"/>
    <col min="2" max="2" width="17.88671875" customWidth="1"/>
    <col min="3" max="3" width="42.88671875" customWidth="1"/>
    <col min="4" max="4" width="35.6640625" customWidth="1"/>
    <col min="5" max="5" width="4.6640625" customWidth="1"/>
    <col min="6" max="6" width="12.88671875" customWidth="1"/>
    <col min="7" max="7" width="12" customWidth="1"/>
    <col min="8" max="10" width="15.6640625" customWidth="1"/>
    <col min="11" max="11" width="14.6640625" customWidth="1"/>
    <col min="25" max="75" width="12.109375" hidden="1"/>
    <col min="76" max="76" width="78.5546875" hidden="1" customWidth="1"/>
    <col min="77" max="78" width="12.109375" hidden="1"/>
  </cols>
  <sheetData>
    <row r="1" spans="1:76" ht="54.75" customHeight="1" x14ac:dyDescent="0.3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ht="14.4" x14ac:dyDescent="0.3">
      <c r="A2" s="64" t="s">
        <v>1</v>
      </c>
      <c r="B2" s="65"/>
      <c r="C2" s="73" t="s">
        <v>70</v>
      </c>
      <c r="D2" s="74"/>
      <c r="E2" s="65" t="s">
        <v>71</v>
      </c>
      <c r="F2" s="65"/>
      <c r="G2" s="65" t="s">
        <v>72</v>
      </c>
      <c r="H2" s="71" t="s">
        <v>2</v>
      </c>
      <c r="I2" s="65" t="s">
        <v>73</v>
      </c>
      <c r="J2" s="65"/>
      <c r="K2" s="76"/>
    </row>
    <row r="3" spans="1:76" ht="14.4" x14ac:dyDescent="0.3">
      <c r="A3" s="66"/>
      <c r="B3" s="67"/>
      <c r="C3" s="75"/>
      <c r="D3" s="75"/>
      <c r="E3" s="67"/>
      <c r="F3" s="67"/>
      <c r="G3" s="67"/>
      <c r="H3" s="67"/>
      <c r="I3" s="67"/>
      <c r="J3" s="67"/>
      <c r="K3" s="77"/>
    </row>
    <row r="4" spans="1:76" ht="14.4" x14ac:dyDescent="0.3">
      <c r="A4" s="68" t="s">
        <v>5</v>
      </c>
      <c r="B4" s="67"/>
      <c r="C4" s="72" t="s">
        <v>72</v>
      </c>
      <c r="D4" s="67"/>
      <c r="E4" s="67" t="s">
        <v>9</v>
      </c>
      <c r="F4" s="67"/>
      <c r="G4" s="67" t="s">
        <v>72</v>
      </c>
      <c r="H4" s="72" t="s">
        <v>6</v>
      </c>
      <c r="I4" s="67" t="s">
        <v>73</v>
      </c>
      <c r="J4" s="67"/>
      <c r="K4" s="77"/>
    </row>
    <row r="5" spans="1:76" ht="14.4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77"/>
    </row>
    <row r="6" spans="1:76" ht="14.4" x14ac:dyDescent="0.3">
      <c r="A6" s="68" t="s">
        <v>7</v>
      </c>
      <c r="B6" s="67"/>
      <c r="C6" s="72" t="s">
        <v>72</v>
      </c>
      <c r="D6" s="67"/>
      <c r="E6" s="67" t="s">
        <v>10</v>
      </c>
      <c r="F6" s="67"/>
      <c r="G6" s="67" t="s">
        <v>72</v>
      </c>
      <c r="H6" s="72" t="s">
        <v>8</v>
      </c>
      <c r="I6" s="67" t="s">
        <v>73</v>
      </c>
      <c r="J6" s="67"/>
      <c r="K6" s="77"/>
    </row>
    <row r="7" spans="1:76" ht="14.4" x14ac:dyDescent="0.3">
      <c r="A7" s="66"/>
      <c r="B7" s="67"/>
      <c r="C7" s="67"/>
      <c r="D7" s="67"/>
      <c r="E7" s="67"/>
      <c r="F7" s="67"/>
      <c r="G7" s="67"/>
      <c r="H7" s="67"/>
      <c r="I7" s="67"/>
      <c r="J7" s="67"/>
      <c r="K7" s="77"/>
    </row>
    <row r="8" spans="1:76" ht="14.4" x14ac:dyDescent="0.3">
      <c r="A8" s="68" t="s">
        <v>12</v>
      </c>
      <c r="B8" s="67"/>
      <c r="C8" s="72" t="s">
        <v>72</v>
      </c>
      <c r="D8" s="67"/>
      <c r="E8" s="67" t="s">
        <v>74</v>
      </c>
      <c r="F8" s="67"/>
      <c r="G8" s="67" t="s">
        <v>75</v>
      </c>
      <c r="H8" s="72" t="s">
        <v>13</v>
      </c>
      <c r="I8" s="72" t="s">
        <v>76</v>
      </c>
      <c r="J8" s="67"/>
      <c r="K8" s="77"/>
    </row>
    <row r="9" spans="1:76" ht="14.4" x14ac:dyDescent="0.3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76" ht="14.4" x14ac:dyDescent="0.3">
      <c r="A10" s="29" t="s">
        <v>77</v>
      </c>
      <c r="B10" s="30" t="s">
        <v>78</v>
      </c>
      <c r="C10" s="136" t="s">
        <v>79</v>
      </c>
      <c r="D10" s="137"/>
      <c r="E10" s="30" t="s">
        <v>80</v>
      </c>
      <c r="F10" s="31" t="s">
        <v>81</v>
      </c>
      <c r="G10" s="32" t="s">
        <v>82</v>
      </c>
      <c r="H10" s="140" t="s">
        <v>83</v>
      </c>
      <c r="I10" s="141"/>
      <c r="J10" s="142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ht="14.4" x14ac:dyDescent="0.3">
      <c r="A11" s="36" t="s">
        <v>72</v>
      </c>
      <c r="B11" s="37" t="s">
        <v>72</v>
      </c>
      <c r="C11" s="138" t="s">
        <v>88</v>
      </c>
      <c r="D11" s="139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ht="14.4" x14ac:dyDescent="0.3">
      <c r="A12" s="43" t="s">
        <v>4</v>
      </c>
      <c r="B12" s="44" t="s">
        <v>4</v>
      </c>
      <c r="C12" s="143" t="s">
        <v>105</v>
      </c>
      <c r="D12" s="144"/>
      <c r="E12" s="45" t="s">
        <v>72</v>
      </c>
      <c r="F12" s="45" t="s">
        <v>72</v>
      </c>
      <c r="G12" s="45" t="s">
        <v>72</v>
      </c>
      <c r="H12" s="46">
        <f>H13+H17+H35+H38+H45+H49+H65+H68+H76+H79+H88</f>
        <v>0</v>
      </c>
      <c r="I12" s="46">
        <f>I13+I17+I35+I38+I45+I49+I65+I68+I76+I79+I88</f>
        <v>0</v>
      </c>
      <c r="J12" s="46">
        <f>J13+J17+J35+J38+J45+J49+J65+J68+J76+J79+J88</f>
        <v>0</v>
      </c>
      <c r="K12" s="47" t="s">
        <v>4</v>
      </c>
    </row>
    <row r="13" spans="1:76" ht="14.4" x14ac:dyDescent="0.3">
      <c r="A13" s="48" t="s">
        <v>4</v>
      </c>
      <c r="B13" s="49" t="s">
        <v>106</v>
      </c>
      <c r="C13" s="145" t="s">
        <v>107</v>
      </c>
      <c r="D13" s="146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ht="14.4" x14ac:dyDescent="0.3">
      <c r="A14" s="1" t="s">
        <v>108</v>
      </c>
      <c r="B14" s="2" t="s">
        <v>109</v>
      </c>
      <c r="C14" s="72" t="s">
        <v>110</v>
      </c>
      <c r="D14" s="67"/>
      <c r="E14" s="2" t="s">
        <v>111</v>
      </c>
      <c r="F14" s="52">
        <v>324</v>
      </c>
      <c r="G14" s="5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ht="14.4" x14ac:dyDescent="0.3">
      <c r="A15" s="1" t="s">
        <v>115</v>
      </c>
      <c r="B15" s="2" t="s">
        <v>116</v>
      </c>
      <c r="C15" s="72" t="s">
        <v>117</v>
      </c>
      <c r="D15" s="67"/>
      <c r="E15" s="2" t="s">
        <v>111</v>
      </c>
      <c r="F15" s="52">
        <v>29</v>
      </c>
      <c r="G15" s="5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ht="14.4" x14ac:dyDescent="0.3">
      <c r="A16" s="1" t="s">
        <v>118</v>
      </c>
      <c r="B16" s="2" t="s">
        <v>119</v>
      </c>
      <c r="C16" s="72" t="s">
        <v>120</v>
      </c>
      <c r="D16" s="67"/>
      <c r="E16" s="2" t="s">
        <v>111</v>
      </c>
      <c r="F16" s="52">
        <v>37</v>
      </c>
      <c r="G16" s="5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108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ht="14.4" x14ac:dyDescent="0.3">
      <c r="A17" s="48" t="s">
        <v>4</v>
      </c>
      <c r="B17" s="49" t="s">
        <v>121</v>
      </c>
      <c r="C17" s="145" t="s">
        <v>122</v>
      </c>
      <c r="D17" s="146"/>
      <c r="E17" s="50" t="s">
        <v>72</v>
      </c>
      <c r="F17" s="50" t="s">
        <v>72</v>
      </c>
      <c r="G17" s="50" t="s">
        <v>72</v>
      </c>
      <c r="H17" s="28">
        <f>SUM(H18:H34)</f>
        <v>0</v>
      </c>
      <c r="I17" s="28">
        <f>SUM(I18:I34)</f>
        <v>0</v>
      </c>
      <c r="J17" s="28">
        <f>SUM(J18:J34)</f>
        <v>0</v>
      </c>
      <c r="K17" s="51" t="s">
        <v>4</v>
      </c>
      <c r="AI17" s="34" t="s">
        <v>4</v>
      </c>
      <c r="AS17" s="28">
        <f>SUM(AJ18:AJ34)</f>
        <v>0</v>
      </c>
      <c r="AT17" s="28">
        <f>SUM(AK18:AK34)</f>
        <v>0</v>
      </c>
      <c r="AU17" s="28">
        <f>SUM(AL18:AL34)</f>
        <v>0</v>
      </c>
    </row>
    <row r="18" spans="1:76" ht="14.4" x14ac:dyDescent="0.3">
      <c r="A18" s="1" t="s">
        <v>123</v>
      </c>
      <c r="B18" s="2" t="s">
        <v>124</v>
      </c>
      <c r="C18" s="72" t="s">
        <v>125</v>
      </c>
      <c r="D18" s="67"/>
      <c r="E18" s="2" t="s">
        <v>126</v>
      </c>
      <c r="F18" s="52">
        <v>324</v>
      </c>
      <c r="G18" s="52">
        <v>0</v>
      </c>
      <c r="H18" s="52">
        <f t="shared" ref="H18:H34" si="0">F18*AO18</f>
        <v>0</v>
      </c>
      <c r="I18" s="52">
        <f t="shared" ref="I18:I34" si="1">F18*AP18</f>
        <v>0</v>
      </c>
      <c r="J18" s="52">
        <f t="shared" ref="J18:J34" si="2">F18*G18</f>
        <v>0</v>
      </c>
      <c r="K18" s="53" t="s">
        <v>127</v>
      </c>
      <c r="Z18" s="52">
        <f t="shared" ref="Z18:Z34" si="3">IF(AQ18="5",BJ18,0)</f>
        <v>0</v>
      </c>
      <c r="AB18" s="52">
        <f t="shared" ref="AB18:AB34" si="4">IF(AQ18="1",BH18,0)</f>
        <v>0</v>
      </c>
      <c r="AC18" s="52">
        <f t="shared" ref="AC18:AC34" si="5">IF(AQ18="1",BI18,0)</f>
        <v>0</v>
      </c>
      <c r="AD18" s="52">
        <f t="shared" ref="AD18:AD34" si="6">IF(AQ18="7",BH18,0)</f>
        <v>0</v>
      </c>
      <c r="AE18" s="52">
        <f t="shared" ref="AE18:AE34" si="7">IF(AQ18="7",BI18,0)</f>
        <v>0</v>
      </c>
      <c r="AF18" s="52">
        <f t="shared" ref="AF18:AF34" si="8">IF(AQ18="2",BH18,0)</f>
        <v>0</v>
      </c>
      <c r="AG18" s="52">
        <f t="shared" ref="AG18:AG34" si="9">IF(AQ18="2",BI18,0)</f>
        <v>0</v>
      </c>
      <c r="AH18" s="52">
        <f t="shared" ref="AH18:AH34" si="10">IF(AQ18="0",BJ18,0)</f>
        <v>0</v>
      </c>
      <c r="AI18" s="34" t="s">
        <v>4</v>
      </c>
      <c r="AJ18" s="52">
        <f t="shared" ref="AJ18:AJ34" si="11">IF(AN18=0,J18,0)</f>
        <v>0</v>
      </c>
      <c r="AK18" s="52">
        <f t="shared" ref="AK18:AK34" si="12">IF(AN18=12,J18,0)</f>
        <v>0</v>
      </c>
      <c r="AL18" s="52">
        <f t="shared" ref="AL18:AL34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4" si="14">AW18+AX18</f>
        <v>0</v>
      </c>
      <c r="AW18" s="52">
        <f t="shared" ref="AW18:AW34" si="15">F18*AO18</f>
        <v>0</v>
      </c>
      <c r="AX18" s="52">
        <f t="shared" ref="AX18:AX34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4" si="17">AW18+AX18</f>
        <v>0</v>
      </c>
      <c r="BD18" s="52">
        <f t="shared" ref="BD18:BD34" si="18">G18/(100-BE18)*100</f>
        <v>0</v>
      </c>
      <c r="BE18" s="52">
        <v>0</v>
      </c>
      <c r="BF18" s="52">
        <f>18</f>
        <v>18</v>
      </c>
      <c r="BH18" s="52">
        <f t="shared" ref="BH18:BH34" si="19">F18*AO18</f>
        <v>0</v>
      </c>
      <c r="BI18" s="52">
        <f t="shared" ref="BI18:BI34" si="20">F18*AP18</f>
        <v>0</v>
      </c>
      <c r="BJ18" s="52">
        <f t="shared" ref="BJ18:BJ34" si="21">F18*G18</f>
        <v>0</v>
      </c>
      <c r="BK18" s="52"/>
      <c r="BL18" s="52"/>
      <c r="BW18" s="52">
        <v>21</v>
      </c>
      <c r="BX18" s="3" t="s">
        <v>125</v>
      </c>
    </row>
    <row r="19" spans="1:76" ht="14.4" x14ac:dyDescent="0.3">
      <c r="A19" s="1" t="s">
        <v>129</v>
      </c>
      <c r="B19" s="2" t="s">
        <v>130</v>
      </c>
      <c r="C19" s="72" t="s">
        <v>131</v>
      </c>
      <c r="D19" s="67"/>
      <c r="E19" s="2" t="s">
        <v>126</v>
      </c>
      <c r="F19" s="52">
        <v>29</v>
      </c>
      <c r="G19" s="5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ht="14.4" x14ac:dyDescent="0.3">
      <c r="A20" s="1" t="s">
        <v>132</v>
      </c>
      <c r="B20" s="2" t="s">
        <v>133</v>
      </c>
      <c r="C20" s="72" t="s">
        <v>134</v>
      </c>
      <c r="D20" s="67"/>
      <c r="E20" s="2" t="s">
        <v>126</v>
      </c>
      <c r="F20" s="52">
        <v>37</v>
      </c>
      <c r="G20" s="5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ht="14.4" x14ac:dyDescent="0.3">
      <c r="A21" s="1" t="s">
        <v>135</v>
      </c>
      <c r="B21" s="2" t="s">
        <v>136</v>
      </c>
      <c r="C21" s="72" t="s">
        <v>137</v>
      </c>
      <c r="D21" s="67"/>
      <c r="E21" s="2" t="s">
        <v>111</v>
      </c>
      <c r="F21" s="52">
        <v>59</v>
      </c>
      <c r="G21" s="5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4" si="22">G21*1</f>
        <v>0</v>
      </c>
      <c r="AP21" s="52">
        <f t="shared" ref="AP21:AP34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14.4" x14ac:dyDescent="0.3">
      <c r="A22" s="1" t="s">
        <v>138</v>
      </c>
      <c r="B22" s="2" t="s">
        <v>139</v>
      </c>
      <c r="C22" s="72" t="s">
        <v>140</v>
      </c>
      <c r="D22" s="67"/>
      <c r="E22" s="2" t="s">
        <v>111</v>
      </c>
      <c r="F22" s="52">
        <v>13</v>
      </c>
      <c r="G22" s="5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ht="14.4" x14ac:dyDescent="0.3">
      <c r="A23" s="1" t="s">
        <v>141</v>
      </c>
      <c r="B23" s="2" t="s">
        <v>142</v>
      </c>
      <c r="C23" s="72" t="s">
        <v>143</v>
      </c>
      <c r="D23" s="67"/>
      <c r="E23" s="2" t="s">
        <v>111</v>
      </c>
      <c r="F23" s="52">
        <v>65</v>
      </c>
      <c r="G23" s="5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ht="14.4" x14ac:dyDescent="0.3">
      <c r="A24" s="1" t="s">
        <v>144</v>
      </c>
      <c r="B24" s="2" t="s">
        <v>145</v>
      </c>
      <c r="C24" s="72" t="s">
        <v>146</v>
      </c>
      <c r="D24" s="67"/>
      <c r="E24" s="2" t="s">
        <v>111</v>
      </c>
      <c r="F24" s="52">
        <v>1</v>
      </c>
      <c r="G24" s="5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14.4" x14ac:dyDescent="0.3">
      <c r="A25" s="1" t="s">
        <v>147</v>
      </c>
      <c r="B25" s="2" t="s">
        <v>148</v>
      </c>
      <c r="C25" s="72" t="s">
        <v>149</v>
      </c>
      <c r="D25" s="67"/>
      <c r="E25" s="2" t="s">
        <v>111</v>
      </c>
      <c r="F25" s="52">
        <v>54</v>
      </c>
      <c r="G25" s="5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ht="14.4" x14ac:dyDescent="0.3">
      <c r="A26" s="1" t="s">
        <v>150</v>
      </c>
      <c r="B26" s="2" t="s">
        <v>151</v>
      </c>
      <c r="C26" s="72" t="s">
        <v>152</v>
      </c>
      <c r="D26" s="67"/>
      <c r="E26" s="2" t="s">
        <v>111</v>
      </c>
      <c r="F26" s="52">
        <v>1</v>
      </c>
      <c r="G26" s="5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14.4" x14ac:dyDescent="0.3">
      <c r="A27" s="1" t="s">
        <v>153</v>
      </c>
      <c r="B27" s="2" t="s">
        <v>154</v>
      </c>
      <c r="C27" s="72" t="s">
        <v>155</v>
      </c>
      <c r="D27" s="67"/>
      <c r="E27" s="2" t="s">
        <v>111</v>
      </c>
      <c r="F27" s="52">
        <v>7</v>
      </c>
      <c r="G27" s="5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ht="14.4" x14ac:dyDescent="0.3">
      <c r="A28" s="1" t="s">
        <v>156</v>
      </c>
      <c r="B28" s="2" t="s">
        <v>157</v>
      </c>
      <c r="C28" s="72" t="s">
        <v>149</v>
      </c>
      <c r="D28" s="67"/>
      <c r="E28" s="2" t="s">
        <v>111</v>
      </c>
      <c r="F28" s="52">
        <v>84</v>
      </c>
      <c r="G28" s="5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149</v>
      </c>
    </row>
    <row r="29" spans="1:76" ht="14.4" x14ac:dyDescent="0.3">
      <c r="A29" s="1" t="s">
        <v>158</v>
      </c>
      <c r="B29" s="2" t="s">
        <v>159</v>
      </c>
      <c r="C29" s="72" t="s">
        <v>160</v>
      </c>
      <c r="D29" s="67"/>
      <c r="E29" s="2" t="s">
        <v>111</v>
      </c>
      <c r="F29" s="52">
        <v>18</v>
      </c>
      <c r="G29" s="5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160</v>
      </c>
    </row>
    <row r="30" spans="1:76" ht="14.4" x14ac:dyDescent="0.3">
      <c r="A30" s="1" t="s">
        <v>161</v>
      </c>
      <c r="B30" s="2" t="s">
        <v>162</v>
      </c>
      <c r="C30" s="72" t="s">
        <v>163</v>
      </c>
      <c r="D30" s="67"/>
      <c r="E30" s="2" t="s">
        <v>111</v>
      </c>
      <c r="F30" s="52">
        <v>11</v>
      </c>
      <c r="G30" s="5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163</v>
      </c>
    </row>
    <row r="31" spans="1:76" ht="14.4" x14ac:dyDescent="0.3">
      <c r="A31" s="1" t="s">
        <v>164</v>
      </c>
      <c r="B31" s="2" t="s">
        <v>165</v>
      </c>
      <c r="C31" s="72" t="s">
        <v>166</v>
      </c>
      <c r="D31" s="67"/>
      <c r="E31" s="2" t="s">
        <v>111</v>
      </c>
      <c r="F31" s="52">
        <v>4</v>
      </c>
      <c r="G31" s="5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166</v>
      </c>
    </row>
    <row r="32" spans="1:76" ht="14.4" x14ac:dyDescent="0.3">
      <c r="A32" s="1" t="s">
        <v>167</v>
      </c>
      <c r="B32" s="2" t="s">
        <v>165</v>
      </c>
      <c r="C32" s="72" t="s">
        <v>168</v>
      </c>
      <c r="D32" s="67"/>
      <c r="E32" s="2" t="s">
        <v>111</v>
      </c>
      <c r="F32" s="52">
        <v>37</v>
      </c>
      <c r="G32" s="52">
        <v>0</v>
      </c>
      <c r="H32" s="52">
        <f t="shared" si="0"/>
        <v>0</v>
      </c>
      <c r="I32" s="52">
        <f t="shared" si="1"/>
        <v>0</v>
      </c>
      <c r="J32" s="52">
        <f t="shared" si="2"/>
        <v>0</v>
      </c>
      <c r="K32" s="53" t="s">
        <v>4</v>
      </c>
      <c r="Z32" s="52">
        <f t="shared" si="3"/>
        <v>0</v>
      </c>
      <c r="AB32" s="52">
        <f t="shared" si="4"/>
        <v>0</v>
      </c>
      <c r="AC32" s="52">
        <f t="shared" si="5"/>
        <v>0</v>
      </c>
      <c r="AD32" s="52">
        <f t="shared" si="6"/>
        <v>0</v>
      </c>
      <c r="AE32" s="52">
        <f t="shared" si="7"/>
        <v>0</v>
      </c>
      <c r="AF32" s="52">
        <f t="shared" si="8"/>
        <v>0</v>
      </c>
      <c r="AG32" s="52">
        <f t="shared" si="9"/>
        <v>0</v>
      </c>
      <c r="AH32" s="52">
        <f t="shared" si="10"/>
        <v>0</v>
      </c>
      <c r="AI32" s="34" t="s">
        <v>4</v>
      </c>
      <c r="AJ32" s="52">
        <f t="shared" si="11"/>
        <v>0</v>
      </c>
      <c r="AK32" s="52">
        <f t="shared" si="12"/>
        <v>0</v>
      </c>
      <c r="AL32" s="52">
        <f t="shared" si="13"/>
        <v>0</v>
      </c>
      <c r="AN32" s="52">
        <v>21</v>
      </c>
      <c r="AO32" s="52">
        <f t="shared" si="22"/>
        <v>0</v>
      </c>
      <c r="AP32" s="52">
        <f t="shared" si="23"/>
        <v>0</v>
      </c>
      <c r="AQ32" s="54" t="s">
        <v>108</v>
      </c>
      <c r="AV32" s="52">
        <f t="shared" si="14"/>
        <v>0</v>
      </c>
      <c r="AW32" s="52">
        <f t="shared" si="15"/>
        <v>0</v>
      </c>
      <c r="AX32" s="52">
        <f t="shared" si="16"/>
        <v>0</v>
      </c>
      <c r="AY32" s="54" t="s">
        <v>128</v>
      </c>
      <c r="AZ32" s="54" t="s">
        <v>113</v>
      </c>
      <c r="BA32" s="34" t="s">
        <v>114</v>
      </c>
      <c r="BC32" s="52">
        <f t="shared" si="17"/>
        <v>0</v>
      </c>
      <c r="BD32" s="52">
        <f t="shared" si="18"/>
        <v>0</v>
      </c>
      <c r="BE32" s="52">
        <v>0</v>
      </c>
      <c r="BF32" s="52">
        <f>32</f>
        <v>32</v>
      </c>
      <c r="BH32" s="52">
        <f t="shared" si="19"/>
        <v>0</v>
      </c>
      <c r="BI32" s="52">
        <f t="shared" si="20"/>
        <v>0</v>
      </c>
      <c r="BJ32" s="52">
        <f t="shared" si="21"/>
        <v>0</v>
      </c>
      <c r="BK32" s="52"/>
      <c r="BL32" s="52"/>
      <c r="BW32" s="52">
        <v>21</v>
      </c>
      <c r="BX32" s="3" t="s">
        <v>168</v>
      </c>
    </row>
    <row r="33" spans="1:76" ht="14.4" x14ac:dyDescent="0.3">
      <c r="A33" s="1" t="s">
        <v>169</v>
      </c>
      <c r="B33" s="2" t="s">
        <v>165</v>
      </c>
      <c r="C33" s="72" t="s">
        <v>170</v>
      </c>
      <c r="D33" s="67"/>
      <c r="E33" s="2" t="s">
        <v>111</v>
      </c>
      <c r="F33" s="52">
        <v>10</v>
      </c>
      <c r="G33" s="52">
        <v>0</v>
      </c>
      <c r="H33" s="52">
        <f t="shared" si="0"/>
        <v>0</v>
      </c>
      <c r="I33" s="52">
        <f t="shared" si="1"/>
        <v>0</v>
      </c>
      <c r="J33" s="52">
        <f t="shared" si="2"/>
        <v>0</v>
      </c>
      <c r="K33" s="53" t="s">
        <v>4</v>
      </c>
      <c r="Z33" s="52">
        <f t="shared" si="3"/>
        <v>0</v>
      </c>
      <c r="AB33" s="52">
        <f t="shared" si="4"/>
        <v>0</v>
      </c>
      <c r="AC33" s="52">
        <f t="shared" si="5"/>
        <v>0</v>
      </c>
      <c r="AD33" s="52">
        <f t="shared" si="6"/>
        <v>0</v>
      </c>
      <c r="AE33" s="52">
        <f t="shared" si="7"/>
        <v>0</v>
      </c>
      <c r="AF33" s="52">
        <f t="shared" si="8"/>
        <v>0</v>
      </c>
      <c r="AG33" s="52">
        <f t="shared" si="9"/>
        <v>0</v>
      </c>
      <c r="AH33" s="52">
        <f t="shared" si="10"/>
        <v>0</v>
      </c>
      <c r="AI33" s="34" t="s">
        <v>4</v>
      </c>
      <c r="AJ33" s="52">
        <f t="shared" si="11"/>
        <v>0</v>
      </c>
      <c r="AK33" s="52">
        <f t="shared" si="12"/>
        <v>0</v>
      </c>
      <c r="AL33" s="52">
        <f t="shared" si="13"/>
        <v>0</v>
      </c>
      <c r="AN33" s="52">
        <v>21</v>
      </c>
      <c r="AO33" s="52">
        <f t="shared" si="22"/>
        <v>0</v>
      </c>
      <c r="AP33" s="52">
        <f t="shared" si="23"/>
        <v>0</v>
      </c>
      <c r="AQ33" s="54" t="s">
        <v>108</v>
      </c>
      <c r="AV33" s="52">
        <f t="shared" si="14"/>
        <v>0</v>
      </c>
      <c r="AW33" s="52">
        <f t="shared" si="15"/>
        <v>0</v>
      </c>
      <c r="AX33" s="52">
        <f t="shared" si="16"/>
        <v>0</v>
      </c>
      <c r="AY33" s="54" t="s">
        <v>128</v>
      </c>
      <c r="AZ33" s="54" t="s">
        <v>113</v>
      </c>
      <c r="BA33" s="34" t="s">
        <v>114</v>
      </c>
      <c r="BC33" s="52">
        <f t="shared" si="17"/>
        <v>0</v>
      </c>
      <c r="BD33" s="52">
        <f t="shared" si="18"/>
        <v>0</v>
      </c>
      <c r="BE33" s="52">
        <v>0</v>
      </c>
      <c r="BF33" s="52">
        <f>33</f>
        <v>33</v>
      </c>
      <c r="BH33" s="52">
        <f t="shared" si="19"/>
        <v>0</v>
      </c>
      <c r="BI33" s="52">
        <f t="shared" si="20"/>
        <v>0</v>
      </c>
      <c r="BJ33" s="52">
        <f t="shared" si="21"/>
        <v>0</v>
      </c>
      <c r="BK33" s="52"/>
      <c r="BL33" s="52"/>
      <c r="BW33" s="52">
        <v>21</v>
      </c>
      <c r="BX33" s="3" t="s">
        <v>170</v>
      </c>
    </row>
    <row r="34" spans="1:76" ht="26.4" x14ac:dyDescent="0.3">
      <c r="A34" s="1" t="s">
        <v>171</v>
      </c>
      <c r="B34" s="2" t="s">
        <v>172</v>
      </c>
      <c r="C34" s="72" t="s">
        <v>173</v>
      </c>
      <c r="D34" s="67"/>
      <c r="E34" s="2" t="s">
        <v>111</v>
      </c>
      <c r="F34" s="52">
        <v>20</v>
      </c>
      <c r="G34" s="52">
        <v>0</v>
      </c>
      <c r="H34" s="52">
        <f t="shared" si="0"/>
        <v>0</v>
      </c>
      <c r="I34" s="52">
        <f t="shared" si="1"/>
        <v>0</v>
      </c>
      <c r="J34" s="52">
        <f t="shared" si="2"/>
        <v>0</v>
      </c>
      <c r="K34" s="53" t="s">
        <v>4</v>
      </c>
      <c r="Z34" s="52">
        <f t="shared" si="3"/>
        <v>0</v>
      </c>
      <c r="AB34" s="52">
        <f t="shared" si="4"/>
        <v>0</v>
      </c>
      <c r="AC34" s="52">
        <f t="shared" si="5"/>
        <v>0</v>
      </c>
      <c r="AD34" s="52">
        <f t="shared" si="6"/>
        <v>0</v>
      </c>
      <c r="AE34" s="52">
        <f t="shared" si="7"/>
        <v>0</v>
      </c>
      <c r="AF34" s="52">
        <f t="shared" si="8"/>
        <v>0</v>
      </c>
      <c r="AG34" s="52">
        <f t="shared" si="9"/>
        <v>0</v>
      </c>
      <c r="AH34" s="52">
        <f t="shared" si="10"/>
        <v>0</v>
      </c>
      <c r="AI34" s="34" t="s">
        <v>4</v>
      </c>
      <c r="AJ34" s="52">
        <f t="shared" si="11"/>
        <v>0</v>
      </c>
      <c r="AK34" s="52">
        <f t="shared" si="12"/>
        <v>0</v>
      </c>
      <c r="AL34" s="52">
        <f t="shared" si="13"/>
        <v>0</v>
      </c>
      <c r="AN34" s="52">
        <v>21</v>
      </c>
      <c r="AO34" s="52">
        <f t="shared" si="22"/>
        <v>0</v>
      </c>
      <c r="AP34" s="52">
        <f t="shared" si="23"/>
        <v>0</v>
      </c>
      <c r="AQ34" s="54" t="s">
        <v>108</v>
      </c>
      <c r="AV34" s="52">
        <f t="shared" si="14"/>
        <v>0</v>
      </c>
      <c r="AW34" s="52">
        <f t="shared" si="15"/>
        <v>0</v>
      </c>
      <c r="AX34" s="52">
        <f t="shared" si="16"/>
        <v>0</v>
      </c>
      <c r="AY34" s="54" t="s">
        <v>128</v>
      </c>
      <c r="AZ34" s="54" t="s">
        <v>113</v>
      </c>
      <c r="BA34" s="34" t="s">
        <v>114</v>
      </c>
      <c r="BC34" s="52">
        <f t="shared" si="17"/>
        <v>0</v>
      </c>
      <c r="BD34" s="52">
        <f t="shared" si="18"/>
        <v>0</v>
      </c>
      <c r="BE34" s="52">
        <v>0</v>
      </c>
      <c r="BF34" s="52">
        <f>34</f>
        <v>34</v>
      </c>
      <c r="BH34" s="52">
        <f t="shared" si="19"/>
        <v>0</v>
      </c>
      <c r="BI34" s="52">
        <f t="shared" si="20"/>
        <v>0</v>
      </c>
      <c r="BJ34" s="52">
        <f t="shared" si="21"/>
        <v>0</v>
      </c>
      <c r="BK34" s="52"/>
      <c r="BL34" s="52"/>
      <c r="BW34" s="52">
        <v>21</v>
      </c>
      <c r="BX34" s="3" t="s">
        <v>173</v>
      </c>
    </row>
    <row r="35" spans="1:76" ht="14.4" x14ac:dyDescent="0.3">
      <c r="A35" s="48" t="s">
        <v>4</v>
      </c>
      <c r="B35" s="49" t="s">
        <v>174</v>
      </c>
      <c r="C35" s="145" t="s">
        <v>175</v>
      </c>
      <c r="D35" s="146"/>
      <c r="E35" s="50" t="s">
        <v>72</v>
      </c>
      <c r="F35" s="50" t="s">
        <v>72</v>
      </c>
      <c r="G35" s="50" t="s">
        <v>72</v>
      </c>
      <c r="H35" s="28">
        <f>SUM(H36:H37)</f>
        <v>0</v>
      </c>
      <c r="I35" s="28">
        <f>SUM(I36:I37)</f>
        <v>0</v>
      </c>
      <c r="J35" s="28">
        <f>SUM(J36:J37)</f>
        <v>0</v>
      </c>
      <c r="K35" s="51" t="s">
        <v>4</v>
      </c>
      <c r="AI35" s="34" t="s">
        <v>4</v>
      </c>
      <c r="AS35" s="28">
        <f>SUM(AJ36:AJ37)</f>
        <v>0</v>
      </c>
      <c r="AT35" s="28">
        <f>SUM(AK36:AK37)</f>
        <v>0</v>
      </c>
      <c r="AU35" s="28">
        <f>SUM(AL36:AL37)</f>
        <v>0</v>
      </c>
    </row>
    <row r="36" spans="1:76" ht="14.4" x14ac:dyDescent="0.3">
      <c r="A36" s="1" t="s">
        <v>176</v>
      </c>
      <c r="B36" s="2" t="s">
        <v>109</v>
      </c>
      <c r="C36" s="72" t="s">
        <v>110</v>
      </c>
      <c r="D36" s="67"/>
      <c r="E36" s="2" t="s">
        <v>111</v>
      </c>
      <c r="F36" s="52">
        <v>117</v>
      </c>
      <c r="G36" s="52">
        <v>0</v>
      </c>
      <c r="H36" s="52">
        <f>F36*AO36</f>
        <v>0</v>
      </c>
      <c r="I36" s="52">
        <f>F36*AP36</f>
        <v>0</v>
      </c>
      <c r="J36" s="52">
        <f>F36*G36</f>
        <v>0</v>
      </c>
      <c r="K36" s="53" t="s">
        <v>4</v>
      </c>
      <c r="Z36" s="52">
        <f>IF(AQ36="5",BJ36,0)</f>
        <v>0</v>
      </c>
      <c r="AB36" s="52">
        <f>IF(AQ36="1",BH36,0)</f>
        <v>0</v>
      </c>
      <c r="AC36" s="52">
        <f>IF(AQ36="1",BI36,0)</f>
        <v>0</v>
      </c>
      <c r="AD36" s="52">
        <f>IF(AQ36="7",BH36,0)</f>
        <v>0</v>
      </c>
      <c r="AE36" s="52">
        <f>IF(AQ36="7",BI36,0)</f>
        <v>0</v>
      </c>
      <c r="AF36" s="52">
        <f>IF(AQ36="2",BH36,0)</f>
        <v>0</v>
      </c>
      <c r="AG36" s="52">
        <f>IF(AQ36="2",BI36,0)</f>
        <v>0</v>
      </c>
      <c r="AH36" s="52">
        <f>IF(AQ36="0",BJ36,0)</f>
        <v>0</v>
      </c>
      <c r="AI36" s="34" t="s">
        <v>4</v>
      </c>
      <c r="AJ36" s="52">
        <f>IF(AN36=0,J36,0)</f>
        <v>0</v>
      </c>
      <c r="AK36" s="52">
        <f>IF(AN36=12,J36,0)</f>
        <v>0</v>
      </c>
      <c r="AL36" s="52">
        <f>IF(AN36=21,J36,0)</f>
        <v>0</v>
      </c>
      <c r="AN36" s="52">
        <v>21</v>
      </c>
      <c r="AO36" s="52">
        <f>G36*0</f>
        <v>0</v>
      </c>
      <c r="AP36" s="52">
        <f>G36*(1-0)</f>
        <v>0</v>
      </c>
      <c r="AQ36" s="54" t="s">
        <v>108</v>
      </c>
      <c r="AV36" s="52">
        <f>AW36+AX36</f>
        <v>0</v>
      </c>
      <c r="AW36" s="52">
        <f>F36*AO36</f>
        <v>0</v>
      </c>
      <c r="AX36" s="52">
        <f>F36*AP36</f>
        <v>0</v>
      </c>
      <c r="AY36" s="54" t="s">
        <v>177</v>
      </c>
      <c r="AZ36" s="54" t="s">
        <v>113</v>
      </c>
      <c r="BA36" s="34" t="s">
        <v>114</v>
      </c>
      <c r="BC36" s="52">
        <f>AW36+AX36</f>
        <v>0</v>
      </c>
      <c r="BD36" s="52">
        <f>G36/(100-BE36)*100</f>
        <v>0</v>
      </c>
      <c r="BE36" s="52">
        <v>0</v>
      </c>
      <c r="BF36" s="52">
        <f>36</f>
        <v>36</v>
      </c>
      <c r="BH36" s="52">
        <f>F36*AO36</f>
        <v>0</v>
      </c>
      <c r="BI36" s="52">
        <f>F36*AP36</f>
        <v>0</v>
      </c>
      <c r="BJ36" s="52">
        <f>F36*G36</f>
        <v>0</v>
      </c>
      <c r="BK36" s="52"/>
      <c r="BL36" s="52"/>
      <c r="BW36" s="52">
        <v>21</v>
      </c>
      <c r="BX36" s="3" t="s">
        <v>110</v>
      </c>
    </row>
    <row r="37" spans="1:76" ht="14.4" x14ac:dyDescent="0.3">
      <c r="A37" s="1" t="s">
        <v>178</v>
      </c>
      <c r="B37" s="2" t="s">
        <v>116</v>
      </c>
      <c r="C37" s="72" t="s">
        <v>117</v>
      </c>
      <c r="D37" s="67"/>
      <c r="E37" s="2" t="s">
        <v>111</v>
      </c>
      <c r="F37" s="52">
        <v>40</v>
      </c>
      <c r="G37" s="52">
        <v>0</v>
      </c>
      <c r="H37" s="52">
        <f>F37*AO37</f>
        <v>0</v>
      </c>
      <c r="I37" s="52">
        <f>F37*AP37</f>
        <v>0</v>
      </c>
      <c r="J37" s="52">
        <f>F37*G37</f>
        <v>0</v>
      </c>
      <c r="K37" s="53" t="s">
        <v>4</v>
      </c>
      <c r="Z37" s="52">
        <f>IF(AQ37="5",BJ37,0)</f>
        <v>0</v>
      </c>
      <c r="AB37" s="52">
        <f>IF(AQ37="1",BH37,0)</f>
        <v>0</v>
      </c>
      <c r="AC37" s="52">
        <f>IF(AQ37="1",BI37,0)</f>
        <v>0</v>
      </c>
      <c r="AD37" s="52">
        <f>IF(AQ37="7",BH37,0)</f>
        <v>0</v>
      </c>
      <c r="AE37" s="52">
        <f>IF(AQ37="7",BI37,0)</f>
        <v>0</v>
      </c>
      <c r="AF37" s="52">
        <f>IF(AQ37="2",BH37,0)</f>
        <v>0</v>
      </c>
      <c r="AG37" s="52">
        <f>IF(AQ37="2",BI37,0)</f>
        <v>0</v>
      </c>
      <c r="AH37" s="52">
        <f>IF(AQ37="0",BJ37,0)</f>
        <v>0</v>
      </c>
      <c r="AI37" s="34" t="s">
        <v>4</v>
      </c>
      <c r="AJ37" s="52">
        <f>IF(AN37=0,J37,0)</f>
        <v>0</v>
      </c>
      <c r="AK37" s="52">
        <f>IF(AN37=12,J37,0)</f>
        <v>0</v>
      </c>
      <c r="AL37" s="52">
        <f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108</v>
      </c>
      <c r="AV37" s="52">
        <f>AW37+AX37</f>
        <v>0</v>
      </c>
      <c r="AW37" s="52">
        <f>F37*AO37</f>
        <v>0</v>
      </c>
      <c r="AX37" s="52">
        <f>F37*AP37</f>
        <v>0</v>
      </c>
      <c r="AY37" s="54" t="s">
        <v>177</v>
      </c>
      <c r="AZ37" s="54" t="s">
        <v>113</v>
      </c>
      <c r="BA37" s="34" t="s">
        <v>114</v>
      </c>
      <c r="BC37" s="52">
        <f>AW37+AX37</f>
        <v>0</v>
      </c>
      <c r="BD37" s="52">
        <f>G37/(100-BE37)*100</f>
        <v>0</v>
      </c>
      <c r="BE37" s="52">
        <v>0</v>
      </c>
      <c r="BF37" s="52">
        <f>37</f>
        <v>37</v>
      </c>
      <c r="BH37" s="52">
        <f>F37*AO37</f>
        <v>0</v>
      </c>
      <c r="BI37" s="52">
        <f>F37*AP37</f>
        <v>0</v>
      </c>
      <c r="BJ37" s="52">
        <f>F37*G37</f>
        <v>0</v>
      </c>
      <c r="BK37" s="52"/>
      <c r="BL37" s="52"/>
      <c r="BW37" s="52">
        <v>21</v>
      </c>
      <c r="BX37" s="3" t="s">
        <v>117</v>
      </c>
    </row>
    <row r="38" spans="1:76" ht="14.4" x14ac:dyDescent="0.3">
      <c r="A38" s="48" t="s">
        <v>4</v>
      </c>
      <c r="B38" s="49" t="s">
        <v>179</v>
      </c>
      <c r="C38" s="145" t="s">
        <v>180</v>
      </c>
      <c r="D38" s="146"/>
      <c r="E38" s="50" t="s">
        <v>72</v>
      </c>
      <c r="F38" s="50" t="s">
        <v>72</v>
      </c>
      <c r="G38" s="50" t="s">
        <v>72</v>
      </c>
      <c r="H38" s="28">
        <f>SUM(H39:H44)</f>
        <v>0</v>
      </c>
      <c r="I38" s="28">
        <f>SUM(I39:I44)</f>
        <v>0</v>
      </c>
      <c r="J38" s="28">
        <f>SUM(J39:J44)</f>
        <v>0</v>
      </c>
      <c r="K38" s="51" t="s">
        <v>4</v>
      </c>
      <c r="AI38" s="34" t="s">
        <v>4</v>
      </c>
      <c r="AS38" s="28">
        <f>SUM(AJ39:AJ44)</f>
        <v>0</v>
      </c>
      <c r="AT38" s="28">
        <f>SUM(AK39:AK44)</f>
        <v>0</v>
      </c>
      <c r="AU38" s="28">
        <f>SUM(AL39:AL44)</f>
        <v>0</v>
      </c>
    </row>
    <row r="39" spans="1:76" ht="14.4" x14ac:dyDescent="0.3">
      <c r="A39" s="1" t="s">
        <v>181</v>
      </c>
      <c r="B39" s="2" t="s">
        <v>124</v>
      </c>
      <c r="C39" s="72" t="s">
        <v>125</v>
      </c>
      <c r="D39" s="67"/>
      <c r="E39" s="2" t="s">
        <v>126</v>
      </c>
      <c r="F39" s="52">
        <v>117</v>
      </c>
      <c r="G39" s="52">
        <v>0</v>
      </c>
      <c r="H39" s="52">
        <f t="shared" ref="H39:H44" si="24">F39*AO39</f>
        <v>0</v>
      </c>
      <c r="I39" s="52">
        <f t="shared" ref="I39:I44" si="25">F39*AP39</f>
        <v>0</v>
      </c>
      <c r="J39" s="52">
        <f t="shared" ref="J39:J44" si="26">F39*G39</f>
        <v>0</v>
      </c>
      <c r="K39" s="53" t="s">
        <v>127</v>
      </c>
      <c r="Z39" s="52">
        <f t="shared" ref="Z39:Z44" si="27">IF(AQ39="5",BJ39,0)</f>
        <v>0</v>
      </c>
      <c r="AB39" s="52">
        <f t="shared" ref="AB39:AB44" si="28">IF(AQ39="1",BH39,0)</f>
        <v>0</v>
      </c>
      <c r="AC39" s="52">
        <f t="shared" ref="AC39:AC44" si="29">IF(AQ39="1",BI39,0)</f>
        <v>0</v>
      </c>
      <c r="AD39" s="52">
        <f t="shared" ref="AD39:AD44" si="30">IF(AQ39="7",BH39,0)</f>
        <v>0</v>
      </c>
      <c r="AE39" s="52">
        <f t="shared" ref="AE39:AE44" si="31">IF(AQ39="7",BI39,0)</f>
        <v>0</v>
      </c>
      <c r="AF39" s="52">
        <f t="shared" ref="AF39:AF44" si="32">IF(AQ39="2",BH39,0)</f>
        <v>0</v>
      </c>
      <c r="AG39" s="52">
        <f t="shared" ref="AG39:AG44" si="33">IF(AQ39="2",BI39,0)</f>
        <v>0</v>
      </c>
      <c r="AH39" s="52">
        <f t="shared" ref="AH39:AH44" si="34">IF(AQ39="0",BJ39,0)</f>
        <v>0</v>
      </c>
      <c r="AI39" s="34" t="s">
        <v>4</v>
      </c>
      <c r="AJ39" s="52">
        <f t="shared" ref="AJ39:AJ44" si="35">IF(AN39=0,J39,0)</f>
        <v>0</v>
      </c>
      <c r="AK39" s="52">
        <f t="shared" ref="AK39:AK44" si="36">IF(AN39=12,J39,0)</f>
        <v>0</v>
      </c>
      <c r="AL39" s="52">
        <f t="shared" ref="AL39:AL44" si="37">IF(AN39=21,J39,0)</f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115</v>
      </c>
      <c r="AV39" s="52">
        <f t="shared" ref="AV39:AV44" si="38">AW39+AX39</f>
        <v>0</v>
      </c>
      <c r="AW39" s="52">
        <f t="shared" ref="AW39:AW44" si="39">F39*AO39</f>
        <v>0</v>
      </c>
      <c r="AX39" s="52">
        <f t="shared" ref="AX39:AX44" si="40">F39*AP39</f>
        <v>0</v>
      </c>
      <c r="AY39" s="54" t="s">
        <v>182</v>
      </c>
      <c r="AZ39" s="54" t="s">
        <v>113</v>
      </c>
      <c r="BA39" s="34" t="s">
        <v>114</v>
      </c>
      <c r="BC39" s="52">
        <f t="shared" ref="BC39:BC44" si="41">AW39+AX39</f>
        <v>0</v>
      </c>
      <c r="BD39" s="52">
        <f t="shared" ref="BD39:BD44" si="42">G39/(100-BE39)*100</f>
        <v>0</v>
      </c>
      <c r="BE39" s="52">
        <v>0</v>
      </c>
      <c r="BF39" s="52">
        <f>39</f>
        <v>39</v>
      </c>
      <c r="BH39" s="52">
        <f t="shared" ref="BH39:BH44" si="43">F39*AO39</f>
        <v>0</v>
      </c>
      <c r="BI39" s="52">
        <f t="shared" ref="BI39:BI44" si="44">F39*AP39</f>
        <v>0</v>
      </c>
      <c r="BJ39" s="52">
        <f t="shared" ref="BJ39:BJ44" si="45">F39*G39</f>
        <v>0</v>
      </c>
      <c r="BK39" s="52"/>
      <c r="BL39" s="52"/>
      <c r="BW39" s="52">
        <v>21</v>
      </c>
      <c r="BX39" s="3" t="s">
        <v>125</v>
      </c>
    </row>
    <row r="40" spans="1:76" ht="14.4" x14ac:dyDescent="0.3">
      <c r="A40" s="1" t="s">
        <v>183</v>
      </c>
      <c r="B40" s="2" t="s">
        <v>130</v>
      </c>
      <c r="C40" s="72" t="s">
        <v>131</v>
      </c>
      <c r="D40" s="67"/>
      <c r="E40" s="2" t="s">
        <v>126</v>
      </c>
      <c r="F40" s="52">
        <v>40</v>
      </c>
      <c r="G40" s="52">
        <v>0</v>
      </c>
      <c r="H40" s="52">
        <f t="shared" si="24"/>
        <v>0</v>
      </c>
      <c r="I40" s="52">
        <f t="shared" si="25"/>
        <v>0</v>
      </c>
      <c r="J40" s="52">
        <f t="shared" si="26"/>
        <v>0</v>
      </c>
      <c r="K40" s="53" t="s">
        <v>127</v>
      </c>
      <c r="Z40" s="52">
        <f t="shared" si="27"/>
        <v>0</v>
      </c>
      <c r="AB40" s="52">
        <f t="shared" si="28"/>
        <v>0</v>
      </c>
      <c r="AC40" s="52">
        <f t="shared" si="29"/>
        <v>0</v>
      </c>
      <c r="AD40" s="52">
        <f t="shared" si="30"/>
        <v>0</v>
      </c>
      <c r="AE40" s="52">
        <f t="shared" si="31"/>
        <v>0</v>
      </c>
      <c r="AF40" s="52">
        <f t="shared" si="32"/>
        <v>0</v>
      </c>
      <c r="AG40" s="52">
        <f t="shared" si="33"/>
        <v>0</v>
      </c>
      <c r="AH40" s="52">
        <f t="shared" si="34"/>
        <v>0</v>
      </c>
      <c r="AI40" s="34" t="s">
        <v>4</v>
      </c>
      <c r="AJ40" s="52">
        <f t="shared" si="35"/>
        <v>0</v>
      </c>
      <c r="AK40" s="52">
        <f t="shared" si="36"/>
        <v>0</v>
      </c>
      <c r="AL40" s="52">
        <f t="shared" si="37"/>
        <v>0</v>
      </c>
      <c r="AN40" s="52">
        <v>21</v>
      </c>
      <c r="AO40" s="52">
        <f>G40*0</f>
        <v>0</v>
      </c>
      <c r="AP40" s="52">
        <f>G40*(1-0)</f>
        <v>0</v>
      </c>
      <c r="AQ40" s="54" t="s">
        <v>115</v>
      </c>
      <c r="AV40" s="52">
        <f t="shared" si="38"/>
        <v>0</v>
      </c>
      <c r="AW40" s="52">
        <f t="shared" si="39"/>
        <v>0</v>
      </c>
      <c r="AX40" s="52">
        <f t="shared" si="40"/>
        <v>0</v>
      </c>
      <c r="AY40" s="54" t="s">
        <v>182</v>
      </c>
      <c r="AZ40" s="54" t="s">
        <v>113</v>
      </c>
      <c r="BA40" s="34" t="s">
        <v>114</v>
      </c>
      <c r="BC40" s="52">
        <f t="shared" si="41"/>
        <v>0</v>
      </c>
      <c r="BD40" s="52">
        <f t="shared" si="42"/>
        <v>0</v>
      </c>
      <c r="BE40" s="52">
        <v>0</v>
      </c>
      <c r="BF40" s="52">
        <f>40</f>
        <v>40</v>
      </c>
      <c r="BH40" s="52">
        <f t="shared" si="43"/>
        <v>0</v>
      </c>
      <c r="BI40" s="52">
        <f t="shared" si="44"/>
        <v>0</v>
      </c>
      <c r="BJ40" s="52">
        <f t="shared" si="45"/>
        <v>0</v>
      </c>
      <c r="BK40" s="52"/>
      <c r="BL40" s="52"/>
      <c r="BW40" s="52">
        <v>21</v>
      </c>
      <c r="BX40" s="3" t="s">
        <v>131</v>
      </c>
    </row>
    <row r="41" spans="1:76" ht="14.4" x14ac:dyDescent="0.3">
      <c r="A41" s="1" t="s">
        <v>184</v>
      </c>
      <c r="B41" s="2" t="s">
        <v>136</v>
      </c>
      <c r="C41" s="72" t="s">
        <v>137</v>
      </c>
      <c r="D41" s="67"/>
      <c r="E41" s="2" t="s">
        <v>111</v>
      </c>
      <c r="F41" s="52">
        <v>69</v>
      </c>
      <c r="G41" s="52">
        <v>0</v>
      </c>
      <c r="H41" s="52">
        <f t="shared" si="24"/>
        <v>0</v>
      </c>
      <c r="I41" s="52">
        <f t="shared" si="25"/>
        <v>0</v>
      </c>
      <c r="J41" s="52">
        <f t="shared" si="26"/>
        <v>0</v>
      </c>
      <c r="K41" s="53" t="s">
        <v>4</v>
      </c>
      <c r="Z41" s="52">
        <f t="shared" si="27"/>
        <v>0</v>
      </c>
      <c r="AB41" s="52">
        <f t="shared" si="28"/>
        <v>0</v>
      </c>
      <c r="AC41" s="52">
        <f t="shared" si="29"/>
        <v>0</v>
      </c>
      <c r="AD41" s="52">
        <f t="shared" si="30"/>
        <v>0</v>
      </c>
      <c r="AE41" s="52">
        <f t="shared" si="31"/>
        <v>0</v>
      </c>
      <c r="AF41" s="52">
        <f t="shared" si="32"/>
        <v>0</v>
      </c>
      <c r="AG41" s="52">
        <f t="shared" si="33"/>
        <v>0</v>
      </c>
      <c r="AH41" s="52">
        <f t="shared" si="34"/>
        <v>0</v>
      </c>
      <c r="AI41" s="34" t="s">
        <v>4</v>
      </c>
      <c r="AJ41" s="52">
        <f t="shared" si="35"/>
        <v>0</v>
      </c>
      <c r="AK41" s="52">
        <f t="shared" si="36"/>
        <v>0</v>
      </c>
      <c r="AL41" s="52">
        <f t="shared" si="37"/>
        <v>0</v>
      </c>
      <c r="AN41" s="52">
        <v>21</v>
      </c>
      <c r="AO41" s="52">
        <f>G41*1</f>
        <v>0</v>
      </c>
      <c r="AP41" s="52">
        <f>G41*(1-1)</f>
        <v>0</v>
      </c>
      <c r="AQ41" s="54" t="s">
        <v>108</v>
      </c>
      <c r="AV41" s="52">
        <f t="shared" si="38"/>
        <v>0</v>
      </c>
      <c r="AW41" s="52">
        <f t="shared" si="39"/>
        <v>0</v>
      </c>
      <c r="AX41" s="52">
        <f t="shared" si="40"/>
        <v>0</v>
      </c>
      <c r="AY41" s="54" t="s">
        <v>182</v>
      </c>
      <c r="AZ41" s="54" t="s">
        <v>113</v>
      </c>
      <c r="BA41" s="34" t="s">
        <v>114</v>
      </c>
      <c r="BC41" s="52">
        <f t="shared" si="41"/>
        <v>0</v>
      </c>
      <c r="BD41" s="52">
        <f t="shared" si="42"/>
        <v>0</v>
      </c>
      <c r="BE41" s="52">
        <v>0</v>
      </c>
      <c r="BF41" s="52">
        <f>41</f>
        <v>41</v>
      </c>
      <c r="BH41" s="52">
        <f t="shared" si="43"/>
        <v>0</v>
      </c>
      <c r="BI41" s="52">
        <f t="shared" si="44"/>
        <v>0</v>
      </c>
      <c r="BJ41" s="52">
        <f t="shared" si="45"/>
        <v>0</v>
      </c>
      <c r="BK41" s="52"/>
      <c r="BL41" s="52"/>
      <c r="BW41" s="52">
        <v>21</v>
      </c>
      <c r="BX41" s="3" t="s">
        <v>137</v>
      </c>
    </row>
    <row r="42" spans="1:76" ht="14.4" x14ac:dyDescent="0.3">
      <c r="A42" s="1" t="s">
        <v>185</v>
      </c>
      <c r="B42" s="2" t="s">
        <v>139</v>
      </c>
      <c r="C42" s="72" t="s">
        <v>186</v>
      </c>
      <c r="D42" s="67"/>
      <c r="E42" s="2" t="s">
        <v>111</v>
      </c>
      <c r="F42" s="52">
        <v>8</v>
      </c>
      <c r="G42" s="52">
        <v>0</v>
      </c>
      <c r="H42" s="52">
        <f t="shared" si="24"/>
        <v>0</v>
      </c>
      <c r="I42" s="52">
        <f t="shared" si="25"/>
        <v>0</v>
      </c>
      <c r="J42" s="52">
        <f t="shared" si="26"/>
        <v>0</v>
      </c>
      <c r="K42" s="53" t="s">
        <v>4</v>
      </c>
      <c r="Z42" s="52">
        <f t="shared" si="27"/>
        <v>0</v>
      </c>
      <c r="AB42" s="52">
        <f t="shared" si="28"/>
        <v>0</v>
      </c>
      <c r="AC42" s="52">
        <f t="shared" si="29"/>
        <v>0</v>
      </c>
      <c r="AD42" s="52">
        <f t="shared" si="30"/>
        <v>0</v>
      </c>
      <c r="AE42" s="52">
        <f t="shared" si="31"/>
        <v>0</v>
      </c>
      <c r="AF42" s="52">
        <f t="shared" si="32"/>
        <v>0</v>
      </c>
      <c r="AG42" s="52">
        <f t="shared" si="33"/>
        <v>0</v>
      </c>
      <c r="AH42" s="52">
        <f t="shared" si="34"/>
        <v>0</v>
      </c>
      <c r="AI42" s="34" t="s">
        <v>4</v>
      </c>
      <c r="AJ42" s="52">
        <f t="shared" si="35"/>
        <v>0</v>
      </c>
      <c r="AK42" s="52">
        <f t="shared" si="36"/>
        <v>0</v>
      </c>
      <c r="AL42" s="52">
        <f t="shared" si="37"/>
        <v>0</v>
      </c>
      <c r="AN42" s="52">
        <v>21</v>
      </c>
      <c r="AO42" s="52">
        <f>G42*1</f>
        <v>0</v>
      </c>
      <c r="AP42" s="52">
        <f>G42*(1-1)</f>
        <v>0</v>
      </c>
      <c r="AQ42" s="54" t="s">
        <v>108</v>
      </c>
      <c r="AV42" s="52">
        <f t="shared" si="38"/>
        <v>0</v>
      </c>
      <c r="AW42" s="52">
        <f t="shared" si="39"/>
        <v>0</v>
      </c>
      <c r="AX42" s="52">
        <f t="shared" si="40"/>
        <v>0</v>
      </c>
      <c r="AY42" s="54" t="s">
        <v>182</v>
      </c>
      <c r="AZ42" s="54" t="s">
        <v>113</v>
      </c>
      <c r="BA42" s="34" t="s">
        <v>114</v>
      </c>
      <c r="BC42" s="52">
        <f t="shared" si="41"/>
        <v>0</v>
      </c>
      <c r="BD42" s="52">
        <f t="shared" si="42"/>
        <v>0</v>
      </c>
      <c r="BE42" s="52">
        <v>0</v>
      </c>
      <c r="BF42" s="52">
        <f>42</f>
        <v>42</v>
      </c>
      <c r="BH42" s="52">
        <f t="shared" si="43"/>
        <v>0</v>
      </c>
      <c r="BI42" s="52">
        <f t="shared" si="44"/>
        <v>0</v>
      </c>
      <c r="BJ42" s="52">
        <f t="shared" si="45"/>
        <v>0</v>
      </c>
      <c r="BK42" s="52"/>
      <c r="BL42" s="52"/>
      <c r="BW42" s="52">
        <v>21</v>
      </c>
      <c r="BX42" s="3" t="s">
        <v>186</v>
      </c>
    </row>
    <row r="43" spans="1:76" ht="14.4" x14ac:dyDescent="0.3">
      <c r="A43" s="1" t="s">
        <v>187</v>
      </c>
      <c r="B43" s="2" t="s">
        <v>142</v>
      </c>
      <c r="C43" s="72" t="s">
        <v>155</v>
      </c>
      <c r="D43" s="67"/>
      <c r="E43" s="2" t="s">
        <v>111</v>
      </c>
      <c r="F43" s="52">
        <v>40</v>
      </c>
      <c r="G43" s="52">
        <v>0</v>
      </c>
      <c r="H43" s="52">
        <f t="shared" si="24"/>
        <v>0</v>
      </c>
      <c r="I43" s="52">
        <f t="shared" si="25"/>
        <v>0</v>
      </c>
      <c r="J43" s="52">
        <f t="shared" si="26"/>
        <v>0</v>
      </c>
      <c r="K43" s="53" t="s">
        <v>4</v>
      </c>
      <c r="Z43" s="52">
        <f t="shared" si="27"/>
        <v>0</v>
      </c>
      <c r="AB43" s="52">
        <f t="shared" si="28"/>
        <v>0</v>
      </c>
      <c r="AC43" s="52">
        <f t="shared" si="29"/>
        <v>0</v>
      </c>
      <c r="AD43" s="52">
        <f t="shared" si="30"/>
        <v>0</v>
      </c>
      <c r="AE43" s="52">
        <f t="shared" si="31"/>
        <v>0</v>
      </c>
      <c r="AF43" s="52">
        <f t="shared" si="32"/>
        <v>0</v>
      </c>
      <c r="AG43" s="52">
        <f t="shared" si="33"/>
        <v>0</v>
      </c>
      <c r="AH43" s="52">
        <f t="shared" si="34"/>
        <v>0</v>
      </c>
      <c r="AI43" s="34" t="s">
        <v>4</v>
      </c>
      <c r="AJ43" s="52">
        <f t="shared" si="35"/>
        <v>0</v>
      </c>
      <c r="AK43" s="52">
        <f t="shared" si="36"/>
        <v>0</v>
      </c>
      <c r="AL43" s="52">
        <f t="shared" si="37"/>
        <v>0</v>
      </c>
      <c r="AN43" s="52">
        <v>21</v>
      </c>
      <c r="AO43" s="52">
        <f>G43*1</f>
        <v>0</v>
      </c>
      <c r="AP43" s="52">
        <f>G43*(1-1)</f>
        <v>0</v>
      </c>
      <c r="AQ43" s="54" t="s">
        <v>108</v>
      </c>
      <c r="AV43" s="52">
        <f t="shared" si="38"/>
        <v>0</v>
      </c>
      <c r="AW43" s="52">
        <f t="shared" si="39"/>
        <v>0</v>
      </c>
      <c r="AX43" s="52">
        <f t="shared" si="40"/>
        <v>0</v>
      </c>
      <c r="AY43" s="54" t="s">
        <v>182</v>
      </c>
      <c r="AZ43" s="54" t="s">
        <v>113</v>
      </c>
      <c r="BA43" s="34" t="s">
        <v>114</v>
      </c>
      <c r="BC43" s="52">
        <f t="shared" si="41"/>
        <v>0</v>
      </c>
      <c r="BD43" s="52">
        <f t="shared" si="42"/>
        <v>0</v>
      </c>
      <c r="BE43" s="52">
        <v>0</v>
      </c>
      <c r="BF43" s="52">
        <f>43</f>
        <v>43</v>
      </c>
      <c r="BH43" s="52">
        <f t="shared" si="43"/>
        <v>0</v>
      </c>
      <c r="BI43" s="52">
        <f t="shared" si="44"/>
        <v>0</v>
      </c>
      <c r="BJ43" s="52">
        <f t="shared" si="45"/>
        <v>0</v>
      </c>
      <c r="BK43" s="52"/>
      <c r="BL43" s="52"/>
      <c r="BW43" s="52">
        <v>21</v>
      </c>
      <c r="BX43" s="3" t="s">
        <v>155</v>
      </c>
    </row>
    <row r="44" spans="1:76" ht="14.4" x14ac:dyDescent="0.3">
      <c r="A44" s="1" t="s">
        <v>188</v>
      </c>
      <c r="B44" s="2" t="s">
        <v>145</v>
      </c>
      <c r="C44" s="72" t="s">
        <v>160</v>
      </c>
      <c r="D44" s="67"/>
      <c r="E44" s="2" t="s">
        <v>111</v>
      </c>
      <c r="F44" s="52">
        <v>40</v>
      </c>
      <c r="G44" s="52">
        <v>0</v>
      </c>
      <c r="H44" s="52">
        <f t="shared" si="24"/>
        <v>0</v>
      </c>
      <c r="I44" s="52">
        <f t="shared" si="25"/>
        <v>0</v>
      </c>
      <c r="J44" s="52">
        <f t="shared" si="26"/>
        <v>0</v>
      </c>
      <c r="K44" s="53" t="s">
        <v>4</v>
      </c>
      <c r="Z44" s="52">
        <f t="shared" si="27"/>
        <v>0</v>
      </c>
      <c r="AB44" s="52">
        <f t="shared" si="28"/>
        <v>0</v>
      </c>
      <c r="AC44" s="52">
        <f t="shared" si="29"/>
        <v>0</v>
      </c>
      <c r="AD44" s="52">
        <f t="shared" si="30"/>
        <v>0</v>
      </c>
      <c r="AE44" s="52">
        <f t="shared" si="31"/>
        <v>0</v>
      </c>
      <c r="AF44" s="52">
        <f t="shared" si="32"/>
        <v>0</v>
      </c>
      <c r="AG44" s="52">
        <f t="shared" si="33"/>
        <v>0</v>
      </c>
      <c r="AH44" s="52">
        <f t="shared" si="34"/>
        <v>0</v>
      </c>
      <c r="AI44" s="34" t="s">
        <v>4</v>
      </c>
      <c r="AJ44" s="52">
        <f t="shared" si="35"/>
        <v>0</v>
      </c>
      <c r="AK44" s="52">
        <f t="shared" si="36"/>
        <v>0</v>
      </c>
      <c r="AL44" s="52">
        <f t="shared" si="37"/>
        <v>0</v>
      </c>
      <c r="AN44" s="52">
        <v>21</v>
      </c>
      <c r="AO44" s="52">
        <f>G44*1</f>
        <v>0</v>
      </c>
      <c r="AP44" s="52">
        <f>G44*(1-1)</f>
        <v>0</v>
      </c>
      <c r="AQ44" s="54" t="s">
        <v>108</v>
      </c>
      <c r="AV44" s="52">
        <f t="shared" si="38"/>
        <v>0</v>
      </c>
      <c r="AW44" s="52">
        <f t="shared" si="39"/>
        <v>0</v>
      </c>
      <c r="AX44" s="52">
        <f t="shared" si="40"/>
        <v>0</v>
      </c>
      <c r="AY44" s="54" t="s">
        <v>182</v>
      </c>
      <c r="AZ44" s="54" t="s">
        <v>113</v>
      </c>
      <c r="BA44" s="34" t="s">
        <v>114</v>
      </c>
      <c r="BC44" s="52">
        <f t="shared" si="41"/>
        <v>0</v>
      </c>
      <c r="BD44" s="52">
        <f t="shared" si="42"/>
        <v>0</v>
      </c>
      <c r="BE44" s="52">
        <v>0</v>
      </c>
      <c r="BF44" s="52">
        <f>44</f>
        <v>44</v>
      </c>
      <c r="BH44" s="52">
        <f t="shared" si="43"/>
        <v>0</v>
      </c>
      <c r="BI44" s="52">
        <f t="shared" si="44"/>
        <v>0</v>
      </c>
      <c r="BJ44" s="52">
        <f t="shared" si="45"/>
        <v>0</v>
      </c>
      <c r="BK44" s="52"/>
      <c r="BL44" s="52"/>
      <c r="BW44" s="52">
        <v>21</v>
      </c>
      <c r="BX44" s="3" t="s">
        <v>160</v>
      </c>
    </row>
    <row r="45" spans="1:76" ht="14.4" x14ac:dyDescent="0.3">
      <c r="A45" s="48" t="s">
        <v>4</v>
      </c>
      <c r="B45" s="49" t="s">
        <v>189</v>
      </c>
      <c r="C45" s="145" t="s">
        <v>190</v>
      </c>
      <c r="D45" s="146"/>
      <c r="E45" s="50" t="s">
        <v>72</v>
      </c>
      <c r="F45" s="50" t="s">
        <v>72</v>
      </c>
      <c r="G45" s="50" t="s">
        <v>72</v>
      </c>
      <c r="H45" s="28">
        <f>SUM(H46:H48)</f>
        <v>0</v>
      </c>
      <c r="I45" s="28">
        <f>SUM(I46:I48)</f>
        <v>0</v>
      </c>
      <c r="J45" s="28">
        <f>SUM(J46:J48)</f>
        <v>0</v>
      </c>
      <c r="K45" s="51" t="s">
        <v>4</v>
      </c>
      <c r="AI45" s="34" t="s">
        <v>4</v>
      </c>
      <c r="AS45" s="28">
        <f>SUM(AJ46:AJ48)</f>
        <v>0</v>
      </c>
      <c r="AT45" s="28">
        <f>SUM(AK46:AK48)</f>
        <v>0</v>
      </c>
      <c r="AU45" s="28">
        <f>SUM(AL46:AL48)</f>
        <v>0</v>
      </c>
    </row>
    <row r="46" spans="1:76" ht="14.4" x14ac:dyDescent="0.3">
      <c r="A46" s="1" t="s">
        <v>191</v>
      </c>
      <c r="B46" s="2" t="s">
        <v>109</v>
      </c>
      <c r="C46" s="72" t="s">
        <v>110</v>
      </c>
      <c r="D46" s="67"/>
      <c r="E46" s="2" t="s">
        <v>111</v>
      </c>
      <c r="F46" s="52">
        <v>153</v>
      </c>
      <c r="G46" s="52">
        <v>0</v>
      </c>
      <c r="H46" s="52">
        <f>F46*AO46</f>
        <v>0</v>
      </c>
      <c r="I46" s="52">
        <f>F46*AP46</f>
        <v>0</v>
      </c>
      <c r="J46" s="52">
        <f>F46*G46</f>
        <v>0</v>
      </c>
      <c r="K46" s="53" t="s">
        <v>4</v>
      </c>
      <c r="Z46" s="52">
        <f>IF(AQ46="5",BJ46,0)</f>
        <v>0</v>
      </c>
      <c r="AB46" s="52">
        <f>IF(AQ46="1",BH46,0)</f>
        <v>0</v>
      </c>
      <c r="AC46" s="52">
        <f>IF(AQ46="1",BI46,0)</f>
        <v>0</v>
      </c>
      <c r="AD46" s="52">
        <f>IF(AQ46="7",BH46,0)</f>
        <v>0</v>
      </c>
      <c r="AE46" s="52">
        <f>IF(AQ46="7",BI46,0)</f>
        <v>0</v>
      </c>
      <c r="AF46" s="52">
        <f>IF(AQ46="2",BH46,0)</f>
        <v>0</v>
      </c>
      <c r="AG46" s="52">
        <f>IF(AQ46="2",BI46,0)</f>
        <v>0</v>
      </c>
      <c r="AH46" s="52">
        <f>IF(AQ46="0",BJ46,0)</f>
        <v>0</v>
      </c>
      <c r="AI46" s="34" t="s">
        <v>4</v>
      </c>
      <c r="AJ46" s="52">
        <f>IF(AN46=0,J46,0)</f>
        <v>0</v>
      </c>
      <c r="AK46" s="52">
        <f>IF(AN46=12,J46,0)</f>
        <v>0</v>
      </c>
      <c r="AL46" s="52">
        <f>IF(AN46=21,J46,0)</f>
        <v>0</v>
      </c>
      <c r="AN46" s="52">
        <v>21</v>
      </c>
      <c r="AO46" s="52">
        <f>G46*0</f>
        <v>0</v>
      </c>
      <c r="AP46" s="52">
        <f>G46*(1-0)</f>
        <v>0</v>
      </c>
      <c r="AQ46" s="54" t="s">
        <v>108</v>
      </c>
      <c r="AV46" s="52">
        <f>AW46+AX46</f>
        <v>0</v>
      </c>
      <c r="AW46" s="52">
        <f>F46*AO46</f>
        <v>0</v>
      </c>
      <c r="AX46" s="52">
        <f>F46*AP46</f>
        <v>0</v>
      </c>
      <c r="AY46" s="54" t="s">
        <v>192</v>
      </c>
      <c r="AZ46" s="54" t="s">
        <v>113</v>
      </c>
      <c r="BA46" s="34" t="s">
        <v>114</v>
      </c>
      <c r="BC46" s="52">
        <f>AW46+AX46</f>
        <v>0</v>
      </c>
      <c r="BD46" s="52">
        <f>G46/(100-BE46)*100</f>
        <v>0</v>
      </c>
      <c r="BE46" s="52">
        <v>0</v>
      </c>
      <c r="BF46" s="52">
        <f>46</f>
        <v>46</v>
      </c>
      <c r="BH46" s="52">
        <f>F46*AO46</f>
        <v>0</v>
      </c>
      <c r="BI46" s="52">
        <f>F46*AP46</f>
        <v>0</v>
      </c>
      <c r="BJ46" s="52">
        <f>F46*G46</f>
        <v>0</v>
      </c>
      <c r="BK46" s="52"/>
      <c r="BL46" s="52"/>
      <c r="BW46" s="52">
        <v>21</v>
      </c>
      <c r="BX46" s="3" t="s">
        <v>110</v>
      </c>
    </row>
    <row r="47" spans="1:76" ht="14.4" x14ac:dyDescent="0.3">
      <c r="A47" s="1" t="s">
        <v>193</v>
      </c>
      <c r="B47" s="2" t="s">
        <v>116</v>
      </c>
      <c r="C47" s="72" t="s">
        <v>117</v>
      </c>
      <c r="D47" s="67"/>
      <c r="E47" s="2" t="s">
        <v>111</v>
      </c>
      <c r="F47" s="52">
        <v>61</v>
      </c>
      <c r="G47" s="52">
        <v>0</v>
      </c>
      <c r="H47" s="52">
        <f>F47*AO47</f>
        <v>0</v>
      </c>
      <c r="I47" s="52">
        <f>F47*AP47</f>
        <v>0</v>
      </c>
      <c r="J47" s="52">
        <f>F47*G47</f>
        <v>0</v>
      </c>
      <c r="K47" s="53" t="s">
        <v>4</v>
      </c>
      <c r="Z47" s="52">
        <f>IF(AQ47="5",BJ47,0)</f>
        <v>0</v>
      </c>
      <c r="AB47" s="52">
        <f>IF(AQ47="1",BH47,0)</f>
        <v>0</v>
      </c>
      <c r="AC47" s="52">
        <f>IF(AQ47="1",BI47,0)</f>
        <v>0</v>
      </c>
      <c r="AD47" s="52">
        <f>IF(AQ47="7",BH47,0)</f>
        <v>0</v>
      </c>
      <c r="AE47" s="52">
        <f>IF(AQ47="7",BI47,0)</f>
        <v>0</v>
      </c>
      <c r="AF47" s="52">
        <f>IF(AQ47="2",BH47,0)</f>
        <v>0</v>
      </c>
      <c r="AG47" s="52">
        <f>IF(AQ47="2",BI47,0)</f>
        <v>0</v>
      </c>
      <c r="AH47" s="52">
        <f>IF(AQ47="0",BJ47,0)</f>
        <v>0</v>
      </c>
      <c r="AI47" s="34" t="s">
        <v>4</v>
      </c>
      <c r="AJ47" s="52">
        <f>IF(AN47=0,J47,0)</f>
        <v>0</v>
      </c>
      <c r="AK47" s="52">
        <f>IF(AN47=12,J47,0)</f>
        <v>0</v>
      </c>
      <c r="AL47" s="52">
        <f>IF(AN47=21,J47,0)</f>
        <v>0</v>
      </c>
      <c r="AN47" s="52">
        <v>21</v>
      </c>
      <c r="AO47" s="52">
        <f>G47*0</f>
        <v>0</v>
      </c>
      <c r="AP47" s="52">
        <f>G47*(1-0)</f>
        <v>0</v>
      </c>
      <c r="AQ47" s="54" t="s">
        <v>108</v>
      </c>
      <c r="AV47" s="52">
        <f>AW47+AX47</f>
        <v>0</v>
      </c>
      <c r="AW47" s="52">
        <f>F47*AO47</f>
        <v>0</v>
      </c>
      <c r="AX47" s="52">
        <f>F47*AP47</f>
        <v>0</v>
      </c>
      <c r="AY47" s="54" t="s">
        <v>192</v>
      </c>
      <c r="AZ47" s="54" t="s">
        <v>113</v>
      </c>
      <c r="BA47" s="34" t="s">
        <v>114</v>
      </c>
      <c r="BC47" s="52">
        <f>AW47+AX47</f>
        <v>0</v>
      </c>
      <c r="BD47" s="52">
        <f>G47/(100-BE47)*100</f>
        <v>0</v>
      </c>
      <c r="BE47" s="52">
        <v>0</v>
      </c>
      <c r="BF47" s="52">
        <f>47</f>
        <v>47</v>
      </c>
      <c r="BH47" s="52">
        <f>F47*AO47</f>
        <v>0</v>
      </c>
      <c r="BI47" s="52">
        <f>F47*AP47</f>
        <v>0</v>
      </c>
      <c r="BJ47" s="52">
        <f>F47*G47</f>
        <v>0</v>
      </c>
      <c r="BK47" s="52"/>
      <c r="BL47" s="52"/>
      <c r="BW47" s="52">
        <v>21</v>
      </c>
      <c r="BX47" s="3" t="s">
        <v>117</v>
      </c>
    </row>
    <row r="48" spans="1:76" ht="14.4" x14ac:dyDescent="0.3">
      <c r="A48" s="1" t="s">
        <v>194</v>
      </c>
      <c r="B48" s="2" t="s">
        <v>119</v>
      </c>
      <c r="C48" s="72" t="s">
        <v>120</v>
      </c>
      <c r="D48" s="67"/>
      <c r="E48" s="2" t="s">
        <v>111</v>
      </c>
      <c r="F48" s="52">
        <v>4</v>
      </c>
      <c r="G48" s="52">
        <v>0</v>
      </c>
      <c r="H48" s="52">
        <f>F48*AO48</f>
        <v>0</v>
      </c>
      <c r="I48" s="52">
        <f>F48*AP48</f>
        <v>0</v>
      </c>
      <c r="J48" s="52">
        <f>F48*G48</f>
        <v>0</v>
      </c>
      <c r="K48" s="53" t="s">
        <v>4</v>
      </c>
      <c r="Z48" s="52">
        <f>IF(AQ48="5",BJ48,0)</f>
        <v>0</v>
      </c>
      <c r="AB48" s="52">
        <f>IF(AQ48="1",BH48,0)</f>
        <v>0</v>
      </c>
      <c r="AC48" s="52">
        <f>IF(AQ48="1",BI48,0)</f>
        <v>0</v>
      </c>
      <c r="AD48" s="52">
        <f>IF(AQ48="7",BH48,0)</f>
        <v>0</v>
      </c>
      <c r="AE48" s="52">
        <f>IF(AQ48="7",BI48,0)</f>
        <v>0</v>
      </c>
      <c r="AF48" s="52">
        <f>IF(AQ48="2",BH48,0)</f>
        <v>0</v>
      </c>
      <c r="AG48" s="52">
        <f>IF(AQ48="2",BI48,0)</f>
        <v>0</v>
      </c>
      <c r="AH48" s="52">
        <f>IF(AQ48="0",BJ48,0)</f>
        <v>0</v>
      </c>
      <c r="AI48" s="34" t="s">
        <v>4</v>
      </c>
      <c r="AJ48" s="52">
        <f>IF(AN48=0,J48,0)</f>
        <v>0</v>
      </c>
      <c r="AK48" s="52">
        <f>IF(AN48=12,J48,0)</f>
        <v>0</v>
      </c>
      <c r="AL48" s="52">
        <f>IF(AN48=21,J48,0)</f>
        <v>0</v>
      </c>
      <c r="AN48" s="52">
        <v>21</v>
      </c>
      <c r="AO48" s="52">
        <f>G48*0</f>
        <v>0</v>
      </c>
      <c r="AP48" s="52">
        <f>G48*(1-0)</f>
        <v>0</v>
      </c>
      <c r="AQ48" s="54" t="s">
        <v>108</v>
      </c>
      <c r="AV48" s="52">
        <f>AW48+AX48</f>
        <v>0</v>
      </c>
      <c r="AW48" s="52">
        <f>F48*AO48</f>
        <v>0</v>
      </c>
      <c r="AX48" s="52">
        <f>F48*AP48</f>
        <v>0</v>
      </c>
      <c r="AY48" s="54" t="s">
        <v>192</v>
      </c>
      <c r="AZ48" s="54" t="s">
        <v>113</v>
      </c>
      <c r="BA48" s="34" t="s">
        <v>114</v>
      </c>
      <c r="BC48" s="52">
        <f>AW48+AX48</f>
        <v>0</v>
      </c>
      <c r="BD48" s="52">
        <f>G48/(100-BE48)*100</f>
        <v>0</v>
      </c>
      <c r="BE48" s="52">
        <v>0</v>
      </c>
      <c r="BF48" s="52">
        <f>48</f>
        <v>48</v>
      </c>
      <c r="BH48" s="52">
        <f>F48*AO48</f>
        <v>0</v>
      </c>
      <c r="BI48" s="52">
        <f>F48*AP48</f>
        <v>0</v>
      </c>
      <c r="BJ48" s="52">
        <f>F48*G48</f>
        <v>0</v>
      </c>
      <c r="BK48" s="52"/>
      <c r="BL48" s="52"/>
      <c r="BW48" s="52">
        <v>21</v>
      </c>
      <c r="BX48" s="3" t="s">
        <v>120</v>
      </c>
    </row>
    <row r="49" spans="1:76" ht="14.4" x14ac:dyDescent="0.3">
      <c r="A49" s="48" t="s">
        <v>4</v>
      </c>
      <c r="B49" s="49" t="s">
        <v>195</v>
      </c>
      <c r="C49" s="145" t="s">
        <v>196</v>
      </c>
      <c r="D49" s="146"/>
      <c r="E49" s="50" t="s">
        <v>72</v>
      </c>
      <c r="F49" s="50" t="s">
        <v>72</v>
      </c>
      <c r="G49" s="50" t="s">
        <v>72</v>
      </c>
      <c r="H49" s="28">
        <f>SUM(H50:H64)</f>
        <v>0</v>
      </c>
      <c r="I49" s="28">
        <f>SUM(I50:I64)</f>
        <v>0</v>
      </c>
      <c r="J49" s="28">
        <f>SUM(J50:J64)</f>
        <v>0</v>
      </c>
      <c r="K49" s="51" t="s">
        <v>4</v>
      </c>
      <c r="AI49" s="34" t="s">
        <v>4</v>
      </c>
      <c r="AS49" s="28">
        <f>SUM(AJ50:AJ64)</f>
        <v>0</v>
      </c>
      <c r="AT49" s="28">
        <f>SUM(AK50:AK64)</f>
        <v>0</v>
      </c>
      <c r="AU49" s="28">
        <f>SUM(AL50:AL64)</f>
        <v>0</v>
      </c>
    </row>
    <row r="50" spans="1:76" ht="14.4" x14ac:dyDescent="0.3">
      <c r="A50" s="1" t="s">
        <v>197</v>
      </c>
      <c r="B50" s="2" t="s">
        <v>124</v>
      </c>
      <c r="C50" s="72" t="s">
        <v>125</v>
      </c>
      <c r="D50" s="67"/>
      <c r="E50" s="2" t="s">
        <v>126</v>
      </c>
      <c r="F50" s="52">
        <v>153</v>
      </c>
      <c r="G50" s="52">
        <v>0</v>
      </c>
      <c r="H50" s="52">
        <f t="shared" ref="H50:H64" si="46">F50*AO50</f>
        <v>0</v>
      </c>
      <c r="I50" s="52">
        <f t="shared" ref="I50:I64" si="47">F50*AP50</f>
        <v>0</v>
      </c>
      <c r="J50" s="52">
        <f t="shared" ref="J50:J64" si="48">F50*G50</f>
        <v>0</v>
      </c>
      <c r="K50" s="53" t="s">
        <v>127</v>
      </c>
      <c r="Z50" s="52">
        <f t="shared" ref="Z50:Z64" si="49">IF(AQ50="5",BJ50,0)</f>
        <v>0</v>
      </c>
      <c r="AB50" s="52">
        <f t="shared" ref="AB50:AB64" si="50">IF(AQ50="1",BH50,0)</f>
        <v>0</v>
      </c>
      <c r="AC50" s="52">
        <f t="shared" ref="AC50:AC64" si="51">IF(AQ50="1",BI50,0)</f>
        <v>0</v>
      </c>
      <c r="AD50" s="52">
        <f t="shared" ref="AD50:AD64" si="52">IF(AQ50="7",BH50,0)</f>
        <v>0</v>
      </c>
      <c r="AE50" s="52">
        <f t="shared" ref="AE50:AE64" si="53">IF(AQ50="7",BI50,0)</f>
        <v>0</v>
      </c>
      <c r="AF50" s="52">
        <f t="shared" ref="AF50:AF64" si="54">IF(AQ50="2",BH50,0)</f>
        <v>0</v>
      </c>
      <c r="AG50" s="52">
        <f t="shared" ref="AG50:AG64" si="55">IF(AQ50="2",BI50,0)</f>
        <v>0</v>
      </c>
      <c r="AH50" s="52">
        <f t="shared" ref="AH50:AH64" si="56">IF(AQ50="0",BJ50,0)</f>
        <v>0</v>
      </c>
      <c r="AI50" s="34" t="s">
        <v>4</v>
      </c>
      <c r="AJ50" s="52">
        <f t="shared" ref="AJ50:AJ64" si="57">IF(AN50=0,J50,0)</f>
        <v>0</v>
      </c>
      <c r="AK50" s="52">
        <f t="shared" ref="AK50:AK64" si="58">IF(AN50=12,J50,0)</f>
        <v>0</v>
      </c>
      <c r="AL50" s="52">
        <f t="shared" ref="AL50:AL64" si="59">IF(AN50=21,J50,0)</f>
        <v>0</v>
      </c>
      <c r="AN50" s="52">
        <v>21</v>
      </c>
      <c r="AO50" s="52">
        <f>G50*0</f>
        <v>0</v>
      </c>
      <c r="AP50" s="52">
        <f>G50*(1-0)</f>
        <v>0</v>
      </c>
      <c r="AQ50" s="54" t="s">
        <v>115</v>
      </c>
      <c r="AV50" s="52">
        <f t="shared" ref="AV50:AV64" si="60">AW50+AX50</f>
        <v>0</v>
      </c>
      <c r="AW50" s="52">
        <f t="shared" ref="AW50:AW64" si="61">F50*AO50</f>
        <v>0</v>
      </c>
      <c r="AX50" s="52">
        <f t="shared" ref="AX50:AX64" si="62">F50*AP50</f>
        <v>0</v>
      </c>
      <c r="AY50" s="54" t="s">
        <v>198</v>
      </c>
      <c r="AZ50" s="54" t="s">
        <v>113</v>
      </c>
      <c r="BA50" s="34" t="s">
        <v>114</v>
      </c>
      <c r="BC50" s="52">
        <f t="shared" ref="BC50:BC64" si="63">AW50+AX50</f>
        <v>0</v>
      </c>
      <c r="BD50" s="52">
        <f t="shared" ref="BD50:BD64" si="64">G50/(100-BE50)*100</f>
        <v>0</v>
      </c>
      <c r="BE50" s="52">
        <v>0</v>
      </c>
      <c r="BF50" s="52">
        <f>50</f>
        <v>50</v>
      </c>
      <c r="BH50" s="52">
        <f t="shared" ref="BH50:BH64" si="65">F50*AO50</f>
        <v>0</v>
      </c>
      <c r="BI50" s="52">
        <f t="shared" ref="BI50:BI64" si="66">F50*AP50</f>
        <v>0</v>
      </c>
      <c r="BJ50" s="52">
        <f t="shared" ref="BJ50:BJ64" si="67">F50*G50</f>
        <v>0</v>
      </c>
      <c r="BK50" s="52"/>
      <c r="BL50" s="52"/>
      <c r="BW50" s="52">
        <v>21</v>
      </c>
      <c r="BX50" s="3" t="s">
        <v>125</v>
      </c>
    </row>
    <row r="51" spans="1:76" ht="14.4" x14ac:dyDescent="0.3">
      <c r="A51" s="1" t="s">
        <v>199</v>
      </c>
      <c r="B51" s="2" t="s">
        <v>130</v>
      </c>
      <c r="C51" s="72" t="s">
        <v>131</v>
      </c>
      <c r="D51" s="67"/>
      <c r="E51" s="2" t="s">
        <v>126</v>
      </c>
      <c r="F51" s="52">
        <v>61</v>
      </c>
      <c r="G51" s="52">
        <v>0</v>
      </c>
      <c r="H51" s="52">
        <f t="shared" si="46"/>
        <v>0</v>
      </c>
      <c r="I51" s="52">
        <f t="shared" si="47"/>
        <v>0</v>
      </c>
      <c r="J51" s="52">
        <f t="shared" si="48"/>
        <v>0</v>
      </c>
      <c r="K51" s="53" t="s">
        <v>127</v>
      </c>
      <c r="Z51" s="52">
        <f t="shared" si="49"/>
        <v>0</v>
      </c>
      <c r="AB51" s="52">
        <f t="shared" si="50"/>
        <v>0</v>
      </c>
      <c r="AC51" s="52">
        <f t="shared" si="51"/>
        <v>0</v>
      </c>
      <c r="AD51" s="52">
        <f t="shared" si="52"/>
        <v>0</v>
      </c>
      <c r="AE51" s="52">
        <f t="shared" si="53"/>
        <v>0</v>
      </c>
      <c r="AF51" s="52">
        <f t="shared" si="54"/>
        <v>0</v>
      </c>
      <c r="AG51" s="52">
        <f t="shared" si="55"/>
        <v>0</v>
      </c>
      <c r="AH51" s="52">
        <f t="shared" si="56"/>
        <v>0</v>
      </c>
      <c r="AI51" s="34" t="s">
        <v>4</v>
      </c>
      <c r="AJ51" s="52">
        <f t="shared" si="57"/>
        <v>0</v>
      </c>
      <c r="AK51" s="52">
        <f t="shared" si="58"/>
        <v>0</v>
      </c>
      <c r="AL51" s="52">
        <f t="shared" si="59"/>
        <v>0</v>
      </c>
      <c r="AN51" s="52">
        <v>21</v>
      </c>
      <c r="AO51" s="52">
        <f>G51*0</f>
        <v>0</v>
      </c>
      <c r="AP51" s="52">
        <f>G51*(1-0)</f>
        <v>0</v>
      </c>
      <c r="AQ51" s="54" t="s">
        <v>115</v>
      </c>
      <c r="AV51" s="52">
        <f t="shared" si="60"/>
        <v>0</v>
      </c>
      <c r="AW51" s="52">
        <f t="shared" si="61"/>
        <v>0</v>
      </c>
      <c r="AX51" s="52">
        <f t="shared" si="62"/>
        <v>0</v>
      </c>
      <c r="AY51" s="54" t="s">
        <v>198</v>
      </c>
      <c r="AZ51" s="54" t="s">
        <v>113</v>
      </c>
      <c r="BA51" s="34" t="s">
        <v>114</v>
      </c>
      <c r="BC51" s="52">
        <f t="shared" si="63"/>
        <v>0</v>
      </c>
      <c r="BD51" s="52">
        <f t="shared" si="64"/>
        <v>0</v>
      </c>
      <c r="BE51" s="52">
        <v>0</v>
      </c>
      <c r="BF51" s="52">
        <f>51</f>
        <v>51</v>
      </c>
      <c r="BH51" s="52">
        <f t="shared" si="65"/>
        <v>0</v>
      </c>
      <c r="BI51" s="52">
        <f t="shared" si="66"/>
        <v>0</v>
      </c>
      <c r="BJ51" s="52">
        <f t="shared" si="67"/>
        <v>0</v>
      </c>
      <c r="BK51" s="52"/>
      <c r="BL51" s="52"/>
      <c r="BW51" s="52">
        <v>21</v>
      </c>
      <c r="BX51" s="3" t="s">
        <v>131</v>
      </c>
    </row>
    <row r="52" spans="1:76" ht="14.4" x14ac:dyDescent="0.3">
      <c r="A52" s="1" t="s">
        <v>200</v>
      </c>
      <c r="B52" s="2" t="s">
        <v>133</v>
      </c>
      <c r="C52" s="72" t="s">
        <v>134</v>
      </c>
      <c r="D52" s="67"/>
      <c r="E52" s="2" t="s">
        <v>126</v>
      </c>
      <c r="F52" s="52">
        <v>4</v>
      </c>
      <c r="G52" s="52">
        <v>0</v>
      </c>
      <c r="H52" s="52">
        <f t="shared" si="46"/>
        <v>0</v>
      </c>
      <c r="I52" s="52">
        <f t="shared" si="47"/>
        <v>0</v>
      </c>
      <c r="J52" s="52">
        <f t="shared" si="48"/>
        <v>0</v>
      </c>
      <c r="K52" s="53" t="s">
        <v>127</v>
      </c>
      <c r="Z52" s="52">
        <f t="shared" si="49"/>
        <v>0</v>
      </c>
      <c r="AB52" s="52">
        <f t="shared" si="50"/>
        <v>0</v>
      </c>
      <c r="AC52" s="52">
        <f t="shared" si="51"/>
        <v>0</v>
      </c>
      <c r="AD52" s="52">
        <f t="shared" si="52"/>
        <v>0</v>
      </c>
      <c r="AE52" s="52">
        <f t="shared" si="53"/>
        <v>0</v>
      </c>
      <c r="AF52" s="52">
        <f t="shared" si="54"/>
        <v>0</v>
      </c>
      <c r="AG52" s="52">
        <f t="shared" si="55"/>
        <v>0</v>
      </c>
      <c r="AH52" s="52">
        <f t="shared" si="56"/>
        <v>0</v>
      </c>
      <c r="AI52" s="34" t="s">
        <v>4</v>
      </c>
      <c r="AJ52" s="52">
        <f t="shared" si="57"/>
        <v>0</v>
      </c>
      <c r="AK52" s="52">
        <f t="shared" si="58"/>
        <v>0</v>
      </c>
      <c r="AL52" s="52">
        <f t="shared" si="59"/>
        <v>0</v>
      </c>
      <c r="AN52" s="52">
        <v>21</v>
      </c>
      <c r="AO52" s="52">
        <f>G52*0</f>
        <v>0</v>
      </c>
      <c r="AP52" s="52">
        <f>G52*(1-0)</f>
        <v>0</v>
      </c>
      <c r="AQ52" s="54" t="s">
        <v>115</v>
      </c>
      <c r="AV52" s="52">
        <f t="shared" si="60"/>
        <v>0</v>
      </c>
      <c r="AW52" s="52">
        <f t="shared" si="61"/>
        <v>0</v>
      </c>
      <c r="AX52" s="52">
        <f t="shared" si="62"/>
        <v>0</v>
      </c>
      <c r="AY52" s="54" t="s">
        <v>198</v>
      </c>
      <c r="AZ52" s="54" t="s">
        <v>113</v>
      </c>
      <c r="BA52" s="34" t="s">
        <v>114</v>
      </c>
      <c r="BC52" s="52">
        <f t="shared" si="63"/>
        <v>0</v>
      </c>
      <c r="BD52" s="52">
        <f t="shared" si="64"/>
        <v>0</v>
      </c>
      <c r="BE52" s="52">
        <v>0</v>
      </c>
      <c r="BF52" s="52">
        <f>52</f>
        <v>52</v>
      </c>
      <c r="BH52" s="52">
        <f t="shared" si="65"/>
        <v>0</v>
      </c>
      <c r="BI52" s="52">
        <f t="shared" si="66"/>
        <v>0</v>
      </c>
      <c r="BJ52" s="52">
        <f t="shared" si="67"/>
        <v>0</v>
      </c>
      <c r="BK52" s="52"/>
      <c r="BL52" s="52"/>
      <c r="BW52" s="52">
        <v>21</v>
      </c>
      <c r="BX52" s="3" t="s">
        <v>134</v>
      </c>
    </row>
    <row r="53" spans="1:76" ht="14.4" x14ac:dyDescent="0.3">
      <c r="A53" s="1" t="s">
        <v>201</v>
      </c>
      <c r="B53" s="2" t="s">
        <v>136</v>
      </c>
      <c r="C53" s="72" t="s">
        <v>137</v>
      </c>
      <c r="D53" s="67"/>
      <c r="E53" s="2" t="s">
        <v>111</v>
      </c>
      <c r="F53" s="52">
        <v>15</v>
      </c>
      <c r="G53" s="52">
        <v>0</v>
      </c>
      <c r="H53" s="52">
        <f t="shared" si="46"/>
        <v>0</v>
      </c>
      <c r="I53" s="52">
        <f t="shared" si="47"/>
        <v>0</v>
      </c>
      <c r="J53" s="52">
        <f t="shared" si="48"/>
        <v>0</v>
      </c>
      <c r="K53" s="53" t="s">
        <v>4</v>
      </c>
      <c r="Z53" s="52">
        <f t="shared" si="49"/>
        <v>0</v>
      </c>
      <c r="AB53" s="52">
        <f t="shared" si="50"/>
        <v>0</v>
      </c>
      <c r="AC53" s="52">
        <f t="shared" si="51"/>
        <v>0</v>
      </c>
      <c r="AD53" s="52">
        <f t="shared" si="52"/>
        <v>0</v>
      </c>
      <c r="AE53" s="52">
        <f t="shared" si="53"/>
        <v>0</v>
      </c>
      <c r="AF53" s="52">
        <f t="shared" si="54"/>
        <v>0</v>
      </c>
      <c r="AG53" s="52">
        <f t="shared" si="55"/>
        <v>0</v>
      </c>
      <c r="AH53" s="52">
        <f t="shared" si="56"/>
        <v>0</v>
      </c>
      <c r="AI53" s="34" t="s">
        <v>4</v>
      </c>
      <c r="AJ53" s="52">
        <f t="shared" si="57"/>
        <v>0</v>
      </c>
      <c r="AK53" s="52">
        <f t="shared" si="58"/>
        <v>0</v>
      </c>
      <c r="AL53" s="52">
        <f t="shared" si="59"/>
        <v>0</v>
      </c>
      <c r="AN53" s="52">
        <v>21</v>
      </c>
      <c r="AO53" s="52">
        <f t="shared" ref="AO53:AO64" si="68">G53*1</f>
        <v>0</v>
      </c>
      <c r="AP53" s="52">
        <f t="shared" ref="AP53:AP64" si="69">G53*(1-1)</f>
        <v>0</v>
      </c>
      <c r="AQ53" s="54" t="s">
        <v>108</v>
      </c>
      <c r="AV53" s="52">
        <f t="shared" si="60"/>
        <v>0</v>
      </c>
      <c r="AW53" s="52">
        <f t="shared" si="61"/>
        <v>0</v>
      </c>
      <c r="AX53" s="52">
        <f t="shared" si="62"/>
        <v>0</v>
      </c>
      <c r="AY53" s="54" t="s">
        <v>198</v>
      </c>
      <c r="AZ53" s="54" t="s">
        <v>113</v>
      </c>
      <c r="BA53" s="34" t="s">
        <v>114</v>
      </c>
      <c r="BC53" s="52">
        <f t="shared" si="63"/>
        <v>0</v>
      </c>
      <c r="BD53" s="52">
        <f t="shared" si="64"/>
        <v>0</v>
      </c>
      <c r="BE53" s="52">
        <v>0</v>
      </c>
      <c r="BF53" s="52">
        <f>53</f>
        <v>53</v>
      </c>
      <c r="BH53" s="52">
        <f t="shared" si="65"/>
        <v>0</v>
      </c>
      <c r="BI53" s="52">
        <f t="shared" si="66"/>
        <v>0</v>
      </c>
      <c r="BJ53" s="52">
        <f t="shared" si="67"/>
        <v>0</v>
      </c>
      <c r="BK53" s="52"/>
      <c r="BL53" s="52"/>
      <c r="BW53" s="52">
        <v>21</v>
      </c>
      <c r="BX53" s="3" t="s">
        <v>137</v>
      </c>
    </row>
    <row r="54" spans="1:76" ht="14.4" x14ac:dyDescent="0.3">
      <c r="A54" s="1" t="s">
        <v>202</v>
      </c>
      <c r="B54" s="2" t="s">
        <v>139</v>
      </c>
      <c r="C54" s="72" t="s">
        <v>203</v>
      </c>
      <c r="D54" s="67"/>
      <c r="E54" s="2" t="s">
        <v>111</v>
      </c>
      <c r="F54" s="52">
        <v>3</v>
      </c>
      <c r="G54" s="52">
        <v>0</v>
      </c>
      <c r="H54" s="52">
        <f t="shared" si="46"/>
        <v>0</v>
      </c>
      <c r="I54" s="52">
        <f t="shared" si="47"/>
        <v>0</v>
      </c>
      <c r="J54" s="52">
        <f t="shared" si="48"/>
        <v>0</v>
      </c>
      <c r="K54" s="53" t="s">
        <v>4</v>
      </c>
      <c r="Z54" s="52">
        <f t="shared" si="49"/>
        <v>0</v>
      </c>
      <c r="AB54" s="52">
        <f t="shared" si="50"/>
        <v>0</v>
      </c>
      <c r="AC54" s="52">
        <f t="shared" si="51"/>
        <v>0</v>
      </c>
      <c r="AD54" s="52">
        <f t="shared" si="52"/>
        <v>0</v>
      </c>
      <c r="AE54" s="52">
        <f t="shared" si="53"/>
        <v>0</v>
      </c>
      <c r="AF54" s="52">
        <f t="shared" si="54"/>
        <v>0</v>
      </c>
      <c r="AG54" s="52">
        <f t="shared" si="55"/>
        <v>0</v>
      </c>
      <c r="AH54" s="52">
        <f t="shared" si="56"/>
        <v>0</v>
      </c>
      <c r="AI54" s="34" t="s">
        <v>4</v>
      </c>
      <c r="AJ54" s="52">
        <f t="shared" si="57"/>
        <v>0</v>
      </c>
      <c r="AK54" s="52">
        <f t="shared" si="58"/>
        <v>0</v>
      </c>
      <c r="AL54" s="52">
        <f t="shared" si="59"/>
        <v>0</v>
      </c>
      <c r="AN54" s="52">
        <v>21</v>
      </c>
      <c r="AO54" s="52">
        <f t="shared" si="68"/>
        <v>0</v>
      </c>
      <c r="AP54" s="52">
        <f t="shared" si="69"/>
        <v>0</v>
      </c>
      <c r="AQ54" s="54" t="s">
        <v>108</v>
      </c>
      <c r="AV54" s="52">
        <f t="shared" si="60"/>
        <v>0</v>
      </c>
      <c r="AW54" s="52">
        <f t="shared" si="61"/>
        <v>0</v>
      </c>
      <c r="AX54" s="52">
        <f t="shared" si="62"/>
        <v>0</v>
      </c>
      <c r="AY54" s="54" t="s">
        <v>198</v>
      </c>
      <c r="AZ54" s="54" t="s">
        <v>113</v>
      </c>
      <c r="BA54" s="34" t="s">
        <v>114</v>
      </c>
      <c r="BC54" s="52">
        <f t="shared" si="63"/>
        <v>0</v>
      </c>
      <c r="BD54" s="52">
        <f t="shared" si="64"/>
        <v>0</v>
      </c>
      <c r="BE54" s="52">
        <v>0</v>
      </c>
      <c r="BF54" s="52">
        <f>54</f>
        <v>54</v>
      </c>
      <c r="BH54" s="52">
        <f t="shared" si="65"/>
        <v>0</v>
      </c>
      <c r="BI54" s="52">
        <f t="shared" si="66"/>
        <v>0</v>
      </c>
      <c r="BJ54" s="52">
        <f t="shared" si="67"/>
        <v>0</v>
      </c>
      <c r="BK54" s="52"/>
      <c r="BL54" s="52"/>
      <c r="BW54" s="52">
        <v>21</v>
      </c>
      <c r="BX54" s="3" t="s">
        <v>203</v>
      </c>
    </row>
    <row r="55" spans="1:76" ht="14.4" x14ac:dyDescent="0.3">
      <c r="A55" s="1" t="s">
        <v>204</v>
      </c>
      <c r="B55" s="2" t="s">
        <v>142</v>
      </c>
      <c r="C55" s="72" t="s">
        <v>140</v>
      </c>
      <c r="D55" s="67"/>
      <c r="E55" s="2" t="s">
        <v>111</v>
      </c>
      <c r="F55" s="52">
        <v>7</v>
      </c>
      <c r="G55" s="52">
        <v>0</v>
      </c>
      <c r="H55" s="52">
        <f t="shared" si="46"/>
        <v>0</v>
      </c>
      <c r="I55" s="52">
        <f t="shared" si="47"/>
        <v>0</v>
      </c>
      <c r="J55" s="52">
        <f t="shared" si="48"/>
        <v>0</v>
      </c>
      <c r="K55" s="53" t="s">
        <v>4</v>
      </c>
      <c r="Z55" s="52">
        <f t="shared" si="49"/>
        <v>0</v>
      </c>
      <c r="AB55" s="52">
        <f t="shared" si="50"/>
        <v>0</v>
      </c>
      <c r="AC55" s="52">
        <f t="shared" si="51"/>
        <v>0</v>
      </c>
      <c r="AD55" s="52">
        <f t="shared" si="52"/>
        <v>0</v>
      </c>
      <c r="AE55" s="52">
        <f t="shared" si="53"/>
        <v>0</v>
      </c>
      <c r="AF55" s="52">
        <f t="shared" si="54"/>
        <v>0</v>
      </c>
      <c r="AG55" s="52">
        <f t="shared" si="55"/>
        <v>0</v>
      </c>
      <c r="AH55" s="52">
        <f t="shared" si="56"/>
        <v>0</v>
      </c>
      <c r="AI55" s="34" t="s">
        <v>4</v>
      </c>
      <c r="AJ55" s="52">
        <f t="shared" si="57"/>
        <v>0</v>
      </c>
      <c r="AK55" s="52">
        <f t="shared" si="58"/>
        <v>0</v>
      </c>
      <c r="AL55" s="52">
        <f t="shared" si="59"/>
        <v>0</v>
      </c>
      <c r="AN55" s="52">
        <v>21</v>
      </c>
      <c r="AO55" s="52">
        <f t="shared" si="68"/>
        <v>0</v>
      </c>
      <c r="AP55" s="52">
        <f t="shared" si="69"/>
        <v>0</v>
      </c>
      <c r="AQ55" s="54" t="s">
        <v>108</v>
      </c>
      <c r="AV55" s="52">
        <f t="shared" si="60"/>
        <v>0</v>
      </c>
      <c r="AW55" s="52">
        <f t="shared" si="61"/>
        <v>0</v>
      </c>
      <c r="AX55" s="52">
        <f t="shared" si="62"/>
        <v>0</v>
      </c>
      <c r="AY55" s="54" t="s">
        <v>198</v>
      </c>
      <c r="AZ55" s="54" t="s">
        <v>113</v>
      </c>
      <c r="BA55" s="34" t="s">
        <v>114</v>
      </c>
      <c r="BC55" s="52">
        <f t="shared" si="63"/>
        <v>0</v>
      </c>
      <c r="BD55" s="52">
        <f t="shared" si="64"/>
        <v>0</v>
      </c>
      <c r="BE55" s="52">
        <v>0</v>
      </c>
      <c r="BF55" s="52">
        <f>55</f>
        <v>55</v>
      </c>
      <c r="BH55" s="52">
        <f t="shared" si="65"/>
        <v>0</v>
      </c>
      <c r="BI55" s="52">
        <f t="shared" si="66"/>
        <v>0</v>
      </c>
      <c r="BJ55" s="52">
        <f t="shared" si="67"/>
        <v>0</v>
      </c>
      <c r="BK55" s="52"/>
      <c r="BL55" s="52"/>
      <c r="BW55" s="52">
        <v>21</v>
      </c>
      <c r="BX55" s="3" t="s">
        <v>140</v>
      </c>
    </row>
    <row r="56" spans="1:76" ht="14.4" x14ac:dyDescent="0.3">
      <c r="A56" s="1" t="s">
        <v>205</v>
      </c>
      <c r="B56" s="2" t="s">
        <v>145</v>
      </c>
      <c r="C56" s="72" t="s">
        <v>143</v>
      </c>
      <c r="D56" s="67"/>
      <c r="E56" s="2" t="s">
        <v>111</v>
      </c>
      <c r="F56" s="52">
        <v>5</v>
      </c>
      <c r="G56" s="52">
        <v>0</v>
      </c>
      <c r="H56" s="52">
        <f t="shared" si="46"/>
        <v>0</v>
      </c>
      <c r="I56" s="52">
        <f t="shared" si="47"/>
        <v>0</v>
      </c>
      <c r="J56" s="52">
        <f t="shared" si="48"/>
        <v>0</v>
      </c>
      <c r="K56" s="53" t="s">
        <v>4</v>
      </c>
      <c r="Z56" s="52">
        <f t="shared" si="49"/>
        <v>0</v>
      </c>
      <c r="AB56" s="52">
        <f t="shared" si="50"/>
        <v>0</v>
      </c>
      <c r="AC56" s="52">
        <f t="shared" si="51"/>
        <v>0</v>
      </c>
      <c r="AD56" s="52">
        <f t="shared" si="52"/>
        <v>0</v>
      </c>
      <c r="AE56" s="52">
        <f t="shared" si="53"/>
        <v>0</v>
      </c>
      <c r="AF56" s="52">
        <f t="shared" si="54"/>
        <v>0</v>
      </c>
      <c r="AG56" s="52">
        <f t="shared" si="55"/>
        <v>0</v>
      </c>
      <c r="AH56" s="52">
        <f t="shared" si="56"/>
        <v>0</v>
      </c>
      <c r="AI56" s="34" t="s">
        <v>4</v>
      </c>
      <c r="AJ56" s="52">
        <f t="shared" si="57"/>
        <v>0</v>
      </c>
      <c r="AK56" s="52">
        <f t="shared" si="58"/>
        <v>0</v>
      </c>
      <c r="AL56" s="52">
        <f t="shared" si="59"/>
        <v>0</v>
      </c>
      <c r="AN56" s="52">
        <v>21</v>
      </c>
      <c r="AO56" s="52">
        <f t="shared" si="68"/>
        <v>0</v>
      </c>
      <c r="AP56" s="52">
        <f t="shared" si="69"/>
        <v>0</v>
      </c>
      <c r="AQ56" s="54" t="s">
        <v>108</v>
      </c>
      <c r="AV56" s="52">
        <f t="shared" si="60"/>
        <v>0</v>
      </c>
      <c r="AW56" s="52">
        <f t="shared" si="61"/>
        <v>0</v>
      </c>
      <c r="AX56" s="52">
        <f t="shared" si="62"/>
        <v>0</v>
      </c>
      <c r="AY56" s="54" t="s">
        <v>198</v>
      </c>
      <c r="AZ56" s="54" t="s">
        <v>113</v>
      </c>
      <c r="BA56" s="34" t="s">
        <v>114</v>
      </c>
      <c r="BC56" s="52">
        <f t="shared" si="63"/>
        <v>0</v>
      </c>
      <c r="BD56" s="52">
        <f t="shared" si="64"/>
        <v>0</v>
      </c>
      <c r="BE56" s="52">
        <v>0</v>
      </c>
      <c r="BF56" s="52">
        <f>56</f>
        <v>56</v>
      </c>
      <c r="BH56" s="52">
        <f t="shared" si="65"/>
        <v>0</v>
      </c>
      <c r="BI56" s="52">
        <f t="shared" si="66"/>
        <v>0</v>
      </c>
      <c r="BJ56" s="52">
        <f t="shared" si="67"/>
        <v>0</v>
      </c>
      <c r="BK56" s="52"/>
      <c r="BL56" s="52"/>
      <c r="BW56" s="52">
        <v>21</v>
      </c>
      <c r="BX56" s="3" t="s">
        <v>143</v>
      </c>
    </row>
    <row r="57" spans="1:76" ht="14.4" x14ac:dyDescent="0.3">
      <c r="A57" s="1" t="s">
        <v>206</v>
      </c>
      <c r="B57" s="2" t="s">
        <v>148</v>
      </c>
      <c r="C57" s="72" t="s">
        <v>155</v>
      </c>
      <c r="D57" s="67"/>
      <c r="E57" s="2" t="s">
        <v>111</v>
      </c>
      <c r="F57" s="52">
        <v>30</v>
      </c>
      <c r="G57" s="52">
        <v>0</v>
      </c>
      <c r="H57" s="52">
        <f t="shared" si="46"/>
        <v>0</v>
      </c>
      <c r="I57" s="52">
        <f t="shared" si="47"/>
        <v>0</v>
      </c>
      <c r="J57" s="52">
        <f t="shared" si="48"/>
        <v>0</v>
      </c>
      <c r="K57" s="53" t="s">
        <v>4</v>
      </c>
      <c r="Z57" s="52">
        <f t="shared" si="49"/>
        <v>0</v>
      </c>
      <c r="AB57" s="52">
        <f t="shared" si="50"/>
        <v>0</v>
      </c>
      <c r="AC57" s="52">
        <f t="shared" si="51"/>
        <v>0</v>
      </c>
      <c r="AD57" s="52">
        <f t="shared" si="52"/>
        <v>0</v>
      </c>
      <c r="AE57" s="52">
        <f t="shared" si="53"/>
        <v>0</v>
      </c>
      <c r="AF57" s="52">
        <f t="shared" si="54"/>
        <v>0</v>
      </c>
      <c r="AG57" s="52">
        <f t="shared" si="55"/>
        <v>0</v>
      </c>
      <c r="AH57" s="52">
        <f t="shared" si="56"/>
        <v>0</v>
      </c>
      <c r="AI57" s="34" t="s">
        <v>4</v>
      </c>
      <c r="AJ57" s="52">
        <f t="shared" si="57"/>
        <v>0</v>
      </c>
      <c r="AK57" s="52">
        <f t="shared" si="58"/>
        <v>0</v>
      </c>
      <c r="AL57" s="52">
        <f t="shared" si="59"/>
        <v>0</v>
      </c>
      <c r="AN57" s="52">
        <v>21</v>
      </c>
      <c r="AO57" s="52">
        <f t="shared" si="68"/>
        <v>0</v>
      </c>
      <c r="AP57" s="52">
        <f t="shared" si="69"/>
        <v>0</v>
      </c>
      <c r="AQ57" s="54" t="s">
        <v>108</v>
      </c>
      <c r="AV57" s="52">
        <f t="shared" si="60"/>
        <v>0</v>
      </c>
      <c r="AW57" s="52">
        <f t="shared" si="61"/>
        <v>0</v>
      </c>
      <c r="AX57" s="52">
        <f t="shared" si="62"/>
        <v>0</v>
      </c>
      <c r="AY57" s="54" t="s">
        <v>198</v>
      </c>
      <c r="AZ57" s="54" t="s">
        <v>113</v>
      </c>
      <c r="BA57" s="34" t="s">
        <v>114</v>
      </c>
      <c r="BC57" s="52">
        <f t="shared" si="63"/>
        <v>0</v>
      </c>
      <c r="BD57" s="52">
        <f t="shared" si="64"/>
        <v>0</v>
      </c>
      <c r="BE57" s="52">
        <v>0</v>
      </c>
      <c r="BF57" s="52">
        <f>57</f>
        <v>57</v>
      </c>
      <c r="BH57" s="52">
        <f t="shared" si="65"/>
        <v>0</v>
      </c>
      <c r="BI57" s="52">
        <f t="shared" si="66"/>
        <v>0</v>
      </c>
      <c r="BJ57" s="52">
        <f t="shared" si="67"/>
        <v>0</v>
      </c>
      <c r="BK57" s="52"/>
      <c r="BL57" s="52"/>
      <c r="BW57" s="52">
        <v>21</v>
      </c>
      <c r="BX57" s="3" t="s">
        <v>155</v>
      </c>
    </row>
    <row r="58" spans="1:76" ht="14.4" x14ac:dyDescent="0.3">
      <c r="A58" s="1" t="s">
        <v>207</v>
      </c>
      <c r="B58" s="2" t="s">
        <v>151</v>
      </c>
      <c r="C58" s="72" t="s">
        <v>149</v>
      </c>
      <c r="D58" s="67"/>
      <c r="E58" s="2" t="s">
        <v>111</v>
      </c>
      <c r="F58" s="52">
        <v>34</v>
      </c>
      <c r="G58" s="52">
        <v>0</v>
      </c>
      <c r="H58" s="52">
        <f t="shared" si="46"/>
        <v>0</v>
      </c>
      <c r="I58" s="52">
        <f t="shared" si="47"/>
        <v>0</v>
      </c>
      <c r="J58" s="52">
        <f t="shared" si="48"/>
        <v>0</v>
      </c>
      <c r="K58" s="53" t="s">
        <v>4</v>
      </c>
      <c r="Z58" s="52">
        <f t="shared" si="49"/>
        <v>0</v>
      </c>
      <c r="AB58" s="52">
        <f t="shared" si="50"/>
        <v>0</v>
      </c>
      <c r="AC58" s="52">
        <f t="shared" si="51"/>
        <v>0</v>
      </c>
      <c r="AD58" s="52">
        <f t="shared" si="52"/>
        <v>0</v>
      </c>
      <c r="AE58" s="52">
        <f t="shared" si="53"/>
        <v>0</v>
      </c>
      <c r="AF58" s="52">
        <f t="shared" si="54"/>
        <v>0</v>
      </c>
      <c r="AG58" s="52">
        <f t="shared" si="55"/>
        <v>0</v>
      </c>
      <c r="AH58" s="52">
        <f t="shared" si="56"/>
        <v>0</v>
      </c>
      <c r="AI58" s="34" t="s">
        <v>4</v>
      </c>
      <c r="AJ58" s="52">
        <f t="shared" si="57"/>
        <v>0</v>
      </c>
      <c r="AK58" s="52">
        <f t="shared" si="58"/>
        <v>0</v>
      </c>
      <c r="AL58" s="52">
        <f t="shared" si="59"/>
        <v>0</v>
      </c>
      <c r="AN58" s="52">
        <v>21</v>
      </c>
      <c r="AO58" s="52">
        <f t="shared" si="68"/>
        <v>0</v>
      </c>
      <c r="AP58" s="52">
        <f t="shared" si="69"/>
        <v>0</v>
      </c>
      <c r="AQ58" s="54" t="s">
        <v>108</v>
      </c>
      <c r="AV58" s="52">
        <f t="shared" si="60"/>
        <v>0</v>
      </c>
      <c r="AW58" s="52">
        <f t="shared" si="61"/>
        <v>0</v>
      </c>
      <c r="AX58" s="52">
        <f t="shared" si="62"/>
        <v>0</v>
      </c>
      <c r="AY58" s="54" t="s">
        <v>198</v>
      </c>
      <c r="AZ58" s="54" t="s">
        <v>113</v>
      </c>
      <c r="BA58" s="34" t="s">
        <v>114</v>
      </c>
      <c r="BC58" s="52">
        <f t="shared" si="63"/>
        <v>0</v>
      </c>
      <c r="BD58" s="52">
        <f t="shared" si="64"/>
        <v>0</v>
      </c>
      <c r="BE58" s="52">
        <v>0</v>
      </c>
      <c r="BF58" s="52">
        <f>58</f>
        <v>58</v>
      </c>
      <c r="BH58" s="52">
        <f t="shared" si="65"/>
        <v>0</v>
      </c>
      <c r="BI58" s="52">
        <f t="shared" si="66"/>
        <v>0</v>
      </c>
      <c r="BJ58" s="52">
        <f t="shared" si="67"/>
        <v>0</v>
      </c>
      <c r="BK58" s="52"/>
      <c r="BL58" s="52"/>
      <c r="BW58" s="52">
        <v>21</v>
      </c>
      <c r="BX58" s="3" t="s">
        <v>149</v>
      </c>
    </row>
    <row r="59" spans="1:76" ht="14.4" x14ac:dyDescent="0.3">
      <c r="A59" s="1" t="s">
        <v>208</v>
      </c>
      <c r="B59" s="2" t="s">
        <v>154</v>
      </c>
      <c r="C59" s="72" t="s">
        <v>209</v>
      </c>
      <c r="D59" s="67"/>
      <c r="E59" s="2" t="s">
        <v>111</v>
      </c>
      <c r="F59" s="52">
        <v>3</v>
      </c>
      <c r="G59" s="52">
        <v>0</v>
      </c>
      <c r="H59" s="52">
        <f t="shared" si="46"/>
        <v>0</v>
      </c>
      <c r="I59" s="52">
        <f t="shared" si="47"/>
        <v>0</v>
      </c>
      <c r="J59" s="52">
        <f t="shared" si="48"/>
        <v>0</v>
      </c>
      <c r="K59" s="53" t="s">
        <v>4</v>
      </c>
      <c r="Z59" s="52">
        <f t="shared" si="49"/>
        <v>0</v>
      </c>
      <c r="AB59" s="52">
        <f t="shared" si="50"/>
        <v>0</v>
      </c>
      <c r="AC59" s="52">
        <f t="shared" si="51"/>
        <v>0</v>
      </c>
      <c r="AD59" s="52">
        <f t="shared" si="52"/>
        <v>0</v>
      </c>
      <c r="AE59" s="52">
        <f t="shared" si="53"/>
        <v>0</v>
      </c>
      <c r="AF59" s="52">
        <f t="shared" si="54"/>
        <v>0</v>
      </c>
      <c r="AG59" s="52">
        <f t="shared" si="55"/>
        <v>0</v>
      </c>
      <c r="AH59" s="52">
        <f t="shared" si="56"/>
        <v>0</v>
      </c>
      <c r="AI59" s="34" t="s">
        <v>4</v>
      </c>
      <c r="AJ59" s="52">
        <f t="shared" si="57"/>
        <v>0</v>
      </c>
      <c r="AK59" s="52">
        <f t="shared" si="58"/>
        <v>0</v>
      </c>
      <c r="AL59" s="52">
        <f t="shared" si="59"/>
        <v>0</v>
      </c>
      <c r="AN59" s="52">
        <v>21</v>
      </c>
      <c r="AO59" s="52">
        <f t="shared" si="68"/>
        <v>0</v>
      </c>
      <c r="AP59" s="52">
        <f t="shared" si="69"/>
        <v>0</v>
      </c>
      <c r="AQ59" s="54" t="s">
        <v>108</v>
      </c>
      <c r="AV59" s="52">
        <f t="shared" si="60"/>
        <v>0</v>
      </c>
      <c r="AW59" s="52">
        <f t="shared" si="61"/>
        <v>0</v>
      </c>
      <c r="AX59" s="52">
        <f t="shared" si="62"/>
        <v>0</v>
      </c>
      <c r="AY59" s="54" t="s">
        <v>198</v>
      </c>
      <c r="AZ59" s="54" t="s">
        <v>113</v>
      </c>
      <c r="BA59" s="34" t="s">
        <v>114</v>
      </c>
      <c r="BC59" s="52">
        <f t="shared" si="63"/>
        <v>0</v>
      </c>
      <c r="BD59" s="52">
        <f t="shared" si="64"/>
        <v>0</v>
      </c>
      <c r="BE59" s="52">
        <v>0</v>
      </c>
      <c r="BF59" s="52">
        <f>59</f>
        <v>59</v>
      </c>
      <c r="BH59" s="52">
        <f t="shared" si="65"/>
        <v>0</v>
      </c>
      <c r="BI59" s="52">
        <f t="shared" si="66"/>
        <v>0</v>
      </c>
      <c r="BJ59" s="52">
        <f t="shared" si="67"/>
        <v>0</v>
      </c>
      <c r="BK59" s="52"/>
      <c r="BL59" s="52"/>
      <c r="BW59" s="52">
        <v>21</v>
      </c>
      <c r="BX59" s="3" t="s">
        <v>209</v>
      </c>
    </row>
    <row r="60" spans="1:76" ht="14.4" x14ac:dyDescent="0.3">
      <c r="A60" s="1" t="s">
        <v>210</v>
      </c>
      <c r="B60" s="2" t="s">
        <v>157</v>
      </c>
      <c r="C60" s="72" t="s">
        <v>160</v>
      </c>
      <c r="D60" s="67"/>
      <c r="E60" s="2" t="s">
        <v>111</v>
      </c>
      <c r="F60" s="52">
        <v>30</v>
      </c>
      <c r="G60" s="52">
        <v>0</v>
      </c>
      <c r="H60" s="52">
        <f t="shared" si="46"/>
        <v>0</v>
      </c>
      <c r="I60" s="52">
        <f t="shared" si="47"/>
        <v>0</v>
      </c>
      <c r="J60" s="52">
        <f t="shared" si="48"/>
        <v>0</v>
      </c>
      <c r="K60" s="53" t="s">
        <v>4</v>
      </c>
      <c r="Z60" s="52">
        <f t="shared" si="49"/>
        <v>0</v>
      </c>
      <c r="AB60" s="52">
        <f t="shared" si="50"/>
        <v>0</v>
      </c>
      <c r="AC60" s="52">
        <f t="shared" si="51"/>
        <v>0</v>
      </c>
      <c r="AD60" s="52">
        <f t="shared" si="52"/>
        <v>0</v>
      </c>
      <c r="AE60" s="52">
        <f t="shared" si="53"/>
        <v>0</v>
      </c>
      <c r="AF60" s="52">
        <f t="shared" si="54"/>
        <v>0</v>
      </c>
      <c r="AG60" s="52">
        <f t="shared" si="55"/>
        <v>0</v>
      </c>
      <c r="AH60" s="52">
        <f t="shared" si="56"/>
        <v>0</v>
      </c>
      <c r="AI60" s="34" t="s">
        <v>4</v>
      </c>
      <c r="AJ60" s="52">
        <f t="shared" si="57"/>
        <v>0</v>
      </c>
      <c r="AK60" s="52">
        <f t="shared" si="58"/>
        <v>0</v>
      </c>
      <c r="AL60" s="52">
        <f t="shared" si="59"/>
        <v>0</v>
      </c>
      <c r="AN60" s="52">
        <v>21</v>
      </c>
      <c r="AO60" s="52">
        <f t="shared" si="68"/>
        <v>0</v>
      </c>
      <c r="AP60" s="52">
        <f t="shared" si="69"/>
        <v>0</v>
      </c>
      <c r="AQ60" s="54" t="s">
        <v>108</v>
      </c>
      <c r="AV60" s="52">
        <f t="shared" si="60"/>
        <v>0</v>
      </c>
      <c r="AW60" s="52">
        <f t="shared" si="61"/>
        <v>0</v>
      </c>
      <c r="AX60" s="52">
        <f t="shared" si="62"/>
        <v>0</v>
      </c>
      <c r="AY60" s="54" t="s">
        <v>198</v>
      </c>
      <c r="AZ60" s="54" t="s">
        <v>113</v>
      </c>
      <c r="BA60" s="34" t="s">
        <v>114</v>
      </c>
      <c r="BC60" s="52">
        <f t="shared" si="63"/>
        <v>0</v>
      </c>
      <c r="BD60" s="52">
        <f t="shared" si="64"/>
        <v>0</v>
      </c>
      <c r="BE60" s="52">
        <v>0</v>
      </c>
      <c r="BF60" s="52">
        <f>60</f>
        <v>60</v>
      </c>
      <c r="BH60" s="52">
        <f t="shared" si="65"/>
        <v>0</v>
      </c>
      <c r="BI60" s="52">
        <f t="shared" si="66"/>
        <v>0</v>
      </c>
      <c r="BJ60" s="52">
        <f t="shared" si="67"/>
        <v>0</v>
      </c>
      <c r="BK60" s="52"/>
      <c r="BL60" s="52"/>
      <c r="BW60" s="52">
        <v>21</v>
      </c>
      <c r="BX60" s="3" t="s">
        <v>160</v>
      </c>
    </row>
    <row r="61" spans="1:76" ht="14.4" x14ac:dyDescent="0.3">
      <c r="A61" s="1" t="s">
        <v>211</v>
      </c>
      <c r="B61" s="2" t="s">
        <v>159</v>
      </c>
      <c r="C61" s="72" t="s">
        <v>163</v>
      </c>
      <c r="D61" s="67"/>
      <c r="E61" s="2" t="s">
        <v>111</v>
      </c>
      <c r="F61" s="52">
        <v>4</v>
      </c>
      <c r="G61" s="52">
        <v>0</v>
      </c>
      <c r="H61" s="52">
        <f t="shared" si="46"/>
        <v>0</v>
      </c>
      <c r="I61" s="52">
        <f t="shared" si="47"/>
        <v>0</v>
      </c>
      <c r="J61" s="52">
        <f t="shared" si="48"/>
        <v>0</v>
      </c>
      <c r="K61" s="53" t="s">
        <v>4</v>
      </c>
      <c r="Z61" s="52">
        <f t="shared" si="49"/>
        <v>0</v>
      </c>
      <c r="AB61" s="52">
        <f t="shared" si="50"/>
        <v>0</v>
      </c>
      <c r="AC61" s="52">
        <f t="shared" si="51"/>
        <v>0</v>
      </c>
      <c r="AD61" s="52">
        <f t="shared" si="52"/>
        <v>0</v>
      </c>
      <c r="AE61" s="52">
        <f t="shared" si="53"/>
        <v>0</v>
      </c>
      <c r="AF61" s="52">
        <f t="shared" si="54"/>
        <v>0</v>
      </c>
      <c r="AG61" s="52">
        <f t="shared" si="55"/>
        <v>0</v>
      </c>
      <c r="AH61" s="52">
        <f t="shared" si="56"/>
        <v>0</v>
      </c>
      <c r="AI61" s="34" t="s">
        <v>4</v>
      </c>
      <c r="AJ61" s="52">
        <f t="shared" si="57"/>
        <v>0</v>
      </c>
      <c r="AK61" s="52">
        <f t="shared" si="58"/>
        <v>0</v>
      </c>
      <c r="AL61" s="52">
        <f t="shared" si="59"/>
        <v>0</v>
      </c>
      <c r="AN61" s="52">
        <v>21</v>
      </c>
      <c r="AO61" s="52">
        <f t="shared" si="68"/>
        <v>0</v>
      </c>
      <c r="AP61" s="52">
        <f t="shared" si="69"/>
        <v>0</v>
      </c>
      <c r="AQ61" s="54" t="s">
        <v>108</v>
      </c>
      <c r="AV61" s="52">
        <f t="shared" si="60"/>
        <v>0</v>
      </c>
      <c r="AW61" s="52">
        <f t="shared" si="61"/>
        <v>0</v>
      </c>
      <c r="AX61" s="52">
        <f t="shared" si="62"/>
        <v>0</v>
      </c>
      <c r="AY61" s="54" t="s">
        <v>198</v>
      </c>
      <c r="AZ61" s="54" t="s">
        <v>113</v>
      </c>
      <c r="BA61" s="34" t="s">
        <v>114</v>
      </c>
      <c r="BC61" s="52">
        <f t="shared" si="63"/>
        <v>0</v>
      </c>
      <c r="BD61" s="52">
        <f t="shared" si="64"/>
        <v>0</v>
      </c>
      <c r="BE61" s="52">
        <v>0</v>
      </c>
      <c r="BF61" s="52">
        <f>61</f>
        <v>61</v>
      </c>
      <c r="BH61" s="52">
        <f t="shared" si="65"/>
        <v>0</v>
      </c>
      <c r="BI61" s="52">
        <f t="shared" si="66"/>
        <v>0</v>
      </c>
      <c r="BJ61" s="52">
        <f t="shared" si="67"/>
        <v>0</v>
      </c>
      <c r="BK61" s="52"/>
      <c r="BL61" s="52"/>
      <c r="BW61" s="52">
        <v>21</v>
      </c>
      <c r="BX61" s="3" t="s">
        <v>163</v>
      </c>
    </row>
    <row r="62" spans="1:76" ht="14.4" x14ac:dyDescent="0.3">
      <c r="A62" s="1" t="s">
        <v>212</v>
      </c>
      <c r="B62" s="2" t="s">
        <v>162</v>
      </c>
      <c r="C62" s="72" t="s">
        <v>213</v>
      </c>
      <c r="D62" s="67"/>
      <c r="E62" s="2" t="s">
        <v>111</v>
      </c>
      <c r="F62" s="52">
        <v>27</v>
      </c>
      <c r="G62" s="52">
        <v>0</v>
      </c>
      <c r="H62" s="52">
        <f t="shared" si="46"/>
        <v>0</v>
      </c>
      <c r="I62" s="52">
        <f t="shared" si="47"/>
        <v>0</v>
      </c>
      <c r="J62" s="52">
        <f t="shared" si="48"/>
        <v>0</v>
      </c>
      <c r="K62" s="53" t="s">
        <v>4</v>
      </c>
      <c r="Z62" s="52">
        <f t="shared" si="49"/>
        <v>0</v>
      </c>
      <c r="AB62" s="52">
        <f t="shared" si="50"/>
        <v>0</v>
      </c>
      <c r="AC62" s="52">
        <f t="shared" si="51"/>
        <v>0</v>
      </c>
      <c r="AD62" s="52">
        <f t="shared" si="52"/>
        <v>0</v>
      </c>
      <c r="AE62" s="52">
        <f t="shared" si="53"/>
        <v>0</v>
      </c>
      <c r="AF62" s="52">
        <f t="shared" si="54"/>
        <v>0</v>
      </c>
      <c r="AG62" s="52">
        <f t="shared" si="55"/>
        <v>0</v>
      </c>
      <c r="AH62" s="52">
        <f t="shared" si="56"/>
        <v>0</v>
      </c>
      <c r="AI62" s="34" t="s">
        <v>4</v>
      </c>
      <c r="AJ62" s="52">
        <f t="shared" si="57"/>
        <v>0</v>
      </c>
      <c r="AK62" s="52">
        <f t="shared" si="58"/>
        <v>0</v>
      </c>
      <c r="AL62" s="52">
        <f t="shared" si="59"/>
        <v>0</v>
      </c>
      <c r="AN62" s="52">
        <v>21</v>
      </c>
      <c r="AO62" s="52">
        <f t="shared" si="68"/>
        <v>0</v>
      </c>
      <c r="AP62" s="52">
        <f t="shared" si="69"/>
        <v>0</v>
      </c>
      <c r="AQ62" s="54" t="s">
        <v>108</v>
      </c>
      <c r="AV62" s="52">
        <f t="shared" si="60"/>
        <v>0</v>
      </c>
      <c r="AW62" s="52">
        <f t="shared" si="61"/>
        <v>0</v>
      </c>
      <c r="AX62" s="52">
        <f t="shared" si="62"/>
        <v>0</v>
      </c>
      <c r="AY62" s="54" t="s">
        <v>198</v>
      </c>
      <c r="AZ62" s="54" t="s">
        <v>113</v>
      </c>
      <c r="BA62" s="34" t="s">
        <v>114</v>
      </c>
      <c r="BC62" s="52">
        <f t="shared" si="63"/>
        <v>0</v>
      </c>
      <c r="BD62" s="52">
        <f t="shared" si="64"/>
        <v>0</v>
      </c>
      <c r="BE62" s="52">
        <v>0</v>
      </c>
      <c r="BF62" s="52">
        <f>62</f>
        <v>62</v>
      </c>
      <c r="BH62" s="52">
        <f t="shared" si="65"/>
        <v>0</v>
      </c>
      <c r="BI62" s="52">
        <f t="shared" si="66"/>
        <v>0</v>
      </c>
      <c r="BJ62" s="52">
        <f t="shared" si="67"/>
        <v>0</v>
      </c>
      <c r="BK62" s="52"/>
      <c r="BL62" s="52"/>
      <c r="BW62" s="52">
        <v>21</v>
      </c>
      <c r="BX62" s="3" t="s">
        <v>213</v>
      </c>
    </row>
    <row r="63" spans="1:76" ht="14.4" x14ac:dyDescent="0.3">
      <c r="A63" s="1" t="s">
        <v>214</v>
      </c>
      <c r="B63" s="2" t="s">
        <v>165</v>
      </c>
      <c r="C63" s="72" t="s">
        <v>168</v>
      </c>
      <c r="D63" s="67"/>
      <c r="E63" s="2" t="s">
        <v>111</v>
      </c>
      <c r="F63" s="52">
        <v>4</v>
      </c>
      <c r="G63" s="52">
        <v>0</v>
      </c>
      <c r="H63" s="52">
        <f t="shared" si="46"/>
        <v>0</v>
      </c>
      <c r="I63" s="52">
        <f t="shared" si="47"/>
        <v>0</v>
      </c>
      <c r="J63" s="52">
        <f t="shared" si="48"/>
        <v>0</v>
      </c>
      <c r="K63" s="53" t="s">
        <v>4</v>
      </c>
      <c r="Z63" s="52">
        <f t="shared" si="49"/>
        <v>0</v>
      </c>
      <c r="AB63" s="52">
        <f t="shared" si="50"/>
        <v>0</v>
      </c>
      <c r="AC63" s="52">
        <f t="shared" si="51"/>
        <v>0</v>
      </c>
      <c r="AD63" s="52">
        <f t="shared" si="52"/>
        <v>0</v>
      </c>
      <c r="AE63" s="52">
        <f t="shared" si="53"/>
        <v>0</v>
      </c>
      <c r="AF63" s="52">
        <f t="shared" si="54"/>
        <v>0</v>
      </c>
      <c r="AG63" s="52">
        <f t="shared" si="55"/>
        <v>0</v>
      </c>
      <c r="AH63" s="52">
        <f t="shared" si="56"/>
        <v>0</v>
      </c>
      <c r="AI63" s="34" t="s">
        <v>4</v>
      </c>
      <c r="AJ63" s="52">
        <f t="shared" si="57"/>
        <v>0</v>
      </c>
      <c r="AK63" s="52">
        <f t="shared" si="58"/>
        <v>0</v>
      </c>
      <c r="AL63" s="52">
        <f t="shared" si="59"/>
        <v>0</v>
      </c>
      <c r="AN63" s="52">
        <v>21</v>
      </c>
      <c r="AO63" s="52">
        <f t="shared" si="68"/>
        <v>0</v>
      </c>
      <c r="AP63" s="52">
        <f t="shared" si="69"/>
        <v>0</v>
      </c>
      <c r="AQ63" s="54" t="s">
        <v>108</v>
      </c>
      <c r="AV63" s="52">
        <f t="shared" si="60"/>
        <v>0</v>
      </c>
      <c r="AW63" s="52">
        <f t="shared" si="61"/>
        <v>0</v>
      </c>
      <c r="AX63" s="52">
        <f t="shared" si="62"/>
        <v>0</v>
      </c>
      <c r="AY63" s="54" t="s">
        <v>198</v>
      </c>
      <c r="AZ63" s="54" t="s">
        <v>113</v>
      </c>
      <c r="BA63" s="34" t="s">
        <v>114</v>
      </c>
      <c r="BC63" s="52">
        <f t="shared" si="63"/>
        <v>0</v>
      </c>
      <c r="BD63" s="52">
        <f t="shared" si="64"/>
        <v>0</v>
      </c>
      <c r="BE63" s="52">
        <v>0</v>
      </c>
      <c r="BF63" s="52">
        <f>63</f>
        <v>63</v>
      </c>
      <c r="BH63" s="52">
        <f t="shared" si="65"/>
        <v>0</v>
      </c>
      <c r="BI63" s="52">
        <f t="shared" si="66"/>
        <v>0</v>
      </c>
      <c r="BJ63" s="52">
        <f t="shared" si="67"/>
        <v>0</v>
      </c>
      <c r="BK63" s="52"/>
      <c r="BL63" s="52"/>
      <c r="BW63" s="52">
        <v>21</v>
      </c>
      <c r="BX63" s="3" t="s">
        <v>168</v>
      </c>
    </row>
    <row r="64" spans="1:76" ht="26.4" x14ac:dyDescent="0.3">
      <c r="A64" s="1" t="s">
        <v>215</v>
      </c>
      <c r="B64" s="2" t="s">
        <v>172</v>
      </c>
      <c r="C64" s="72" t="s">
        <v>173</v>
      </c>
      <c r="D64" s="67"/>
      <c r="E64" s="2" t="s">
        <v>111</v>
      </c>
      <c r="F64" s="52">
        <v>56</v>
      </c>
      <c r="G64" s="52">
        <v>0</v>
      </c>
      <c r="H64" s="52">
        <f t="shared" si="46"/>
        <v>0</v>
      </c>
      <c r="I64" s="52">
        <f t="shared" si="47"/>
        <v>0</v>
      </c>
      <c r="J64" s="52">
        <f t="shared" si="48"/>
        <v>0</v>
      </c>
      <c r="K64" s="53" t="s">
        <v>4</v>
      </c>
      <c r="Z64" s="52">
        <f t="shared" si="49"/>
        <v>0</v>
      </c>
      <c r="AB64" s="52">
        <f t="shared" si="50"/>
        <v>0</v>
      </c>
      <c r="AC64" s="52">
        <f t="shared" si="51"/>
        <v>0</v>
      </c>
      <c r="AD64" s="52">
        <f t="shared" si="52"/>
        <v>0</v>
      </c>
      <c r="AE64" s="52">
        <f t="shared" si="53"/>
        <v>0</v>
      </c>
      <c r="AF64" s="52">
        <f t="shared" si="54"/>
        <v>0</v>
      </c>
      <c r="AG64" s="52">
        <f t="shared" si="55"/>
        <v>0</v>
      </c>
      <c r="AH64" s="52">
        <f t="shared" si="56"/>
        <v>0</v>
      </c>
      <c r="AI64" s="34" t="s">
        <v>4</v>
      </c>
      <c r="AJ64" s="52">
        <f t="shared" si="57"/>
        <v>0</v>
      </c>
      <c r="AK64" s="52">
        <f t="shared" si="58"/>
        <v>0</v>
      </c>
      <c r="AL64" s="52">
        <f t="shared" si="59"/>
        <v>0</v>
      </c>
      <c r="AN64" s="52">
        <v>21</v>
      </c>
      <c r="AO64" s="52">
        <f t="shared" si="68"/>
        <v>0</v>
      </c>
      <c r="AP64" s="52">
        <f t="shared" si="69"/>
        <v>0</v>
      </c>
      <c r="AQ64" s="54" t="s">
        <v>108</v>
      </c>
      <c r="AV64" s="52">
        <f t="shared" si="60"/>
        <v>0</v>
      </c>
      <c r="AW64" s="52">
        <f t="shared" si="61"/>
        <v>0</v>
      </c>
      <c r="AX64" s="52">
        <f t="shared" si="62"/>
        <v>0</v>
      </c>
      <c r="AY64" s="54" t="s">
        <v>198</v>
      </c>
      <c r="AZ64" s="54" t="s">
        <v>113</v>
      </c>
      <c r="BA64" s="34" t="s">
        <v>114</v>
      </c>
      <c r="BC64" s="52">
        <f t="shared" si="63"/>
        <v>0</v>
      </c>
      <c r="BD64" s="52">
        <f t="shared" si="64"/>
        <v>0</v>
      </c>
      <c r="BE64" s="52">
        <v>0</v>
      </c>
      <c r="BF64" s="52">
        <f>64</f>
        <v>64</v>
      </c>
      <c r="BH64" s="52">
        <f t="shared" si="65"/>
        <v>0</v>
      </c>
      <c r="BI64" s="52">
        <f t="shared" si="66"/>
        <v>0</v>
      </c>
      <c r="BJ64" s="52">
        <f t="shared" si="67"/>
        <v>0</v>
      </c>
      <c r="BK64" s="52"/>
      <c r="BL64" s="52"/>
      <c r="BW64" s="52">
        <v>21</v>
      </c>
      <c r="BX64" s="3" t="s">
        <v>173</v>
      </c>
    </row>
    <row r="65" spans="1:76" ht="14.4" x14ac:dyDescent="0.3">
      <c r="A65" s="48" t="s">
        <v>4</v>
      </c>
      <c r="B65" s="49" t="s">
        <v>216</v>
      </c>
      <c r="C65" s="145" t="s">
        <v>217</v>
      </c>
      <c r="D65" s="146"/>
      <c r="E65" s="50" t="s">
        <v>72</v>
      </c>
      <c r="F65" s="50" t="s">
        <v>72</v>
      </c>
      <c r="G65" s="50" t="s">
        <v>72</v>
      </c>
      <c r="H65" s="28">
        <f>SUM(H66:H67)</f>
        <v>0</v>
      </c>
      <c r="I65" s="28">
        <f>SUM(I66:I67)</f>
        <v>0</v>
      </c>
      <c r="J65" s="28">
        <f>SUM(J66:J67)</f>
        <v>0</v>
      </c>
      <c r="K65" s="51" t="s">
        <v>4</v>
      </c>
      <c r="AI65" s="34" t="s">
        <v>4</v>
      </c>
      <c r="AS65" s="28">
        <f>SUM(AJ66:AJ67)</f>
        <v>0</v>
      </c>
      <c r="AT65" s="28">
        <f>SUM(AK66:AK67)</f>
        <v>0</v>
      </c>
      <c r="AU65" s="28">
        <f>SUM(AL66:AL67)</f>
        <v>0</v>
      </c>
    </row>
    <row r="66" spans="1:76" ht="14.4" x14ac:dyDescent="0.3">
      <c r="A66" s="1" t="s">
        <v>218</v>
      </c>
      <c r="B66" s="2" t="s">
        <v>109</v>
      </c>
      <c r="C66" s="72" t="s">
        <v>110</v>
      </c>
      <c r="D66" s="67"/>
      <c r="E66" s="2" t="s">
        <v>111</v>
      </c>
      <c r="F66" s="52">
        <v>98</v>
      </c>
      <c r="G66" s="52">
        <v>0</v>
      </c>
      <c r="H66" s="52">
        <f>F66*AO66</f>
        <v>0</v>
      </c>
      <c r="I66" s="52">
        <f>F66*AP66</f>
        <v>0</v>
      </c>
      <c r="J66" s="52">
        <f>F66*G66</f>
        <v>0</v>
      </c>
      <c r="K66" s="53" t="s">
        <v>4</v>
      </c>
      <c r="Z66" s="52">
        <f>IF(AQ66="5",BJ66,0)</f>
        <v>0</v>
      </c>
      <c r="AB66" s="52">
        <f>IF(AQ66="1",BH66,0)</f>
        <v>0</v>
      </c>
      <c r="AC66" s="52">
        <f>IF(AQ66="1",BI66,0)</f>
        <v>0</v>
      </c>
      <c r="AD66" s="52">
        <f>IF(AQ66="7",BH66,0)</f>
        <v>0</v>
      </c>
      <c r="AE66" s="52">
        <f>IF(AQ66="7",BI66,0)</f>
        <v>0</v>
      </c>
      <c r="AF66" s="52">
        <f>IF(AQ66="2",BH66,0)</f>
        <v>0</v>
      </c>
      <c r="AG66" s="52">
        <f>IF(AQ66="2",BI66,0)</f>
        <v>0</v>
      </c>
      <c r="AH66" s="52">
        <f>IF(AQ66="0",BJ66,0)</f>
        <v>0</v>
      </c>
      <c r="AI66" s="34" t="s">
        <v>4</v>
      </c>
      <c r="AJ66" s="52">
        <f>IF(AN66=0,J66,0)</f>
        <v>0</v>
      </c>
      <c r="AK66" s="52">
        <f>IF(AN66=12,J66,0)</f>
        <v>0</v>
      </c>
      <c r="AL66" s="52">
        <f>IF(AN66=21,J66,0)</f>
        <v>0</v>
      </c>
      <c r="AN66" s="52">
        <v>21</v>
      </c>
      <c r="AO66" s="52">
        <f>G66*0</f>
        <v>0</v>
      </c>
      <c r="AP66" s="52">
        <f>G66*(1-0)</f>
        <v>0</v>
      </c>
      <c r="AQ66" s="54" t="s">
        <v>108</v>
      </c>
      <c r="AV66" s="52">
        <f>AW66+AX66</f>
        <v>0</v>
      </c>
      <c r="AW66" s="52">
        <f>F66*AO66</f>
        <v>0</v>
      </c>
      <c r="AX66" s="52">
        <f>F66*AP66</f>
        <v>0</v>
      </c>
      <c r="AY66" s="54" t="s">
        <v>219</v>
      </c>
      <c r="AZ66" s="54" t="s">
        <v>113</v>
      </c>
      <c r="BA66" s="34" t="s">
        <v>114</v>
      </c>
      <c r="BC66" s="52">
        <f>AW66+AX66</f>
        <v>0</v>
      </c>
      <c r="BD66" s="52">
        <f>G66/(100-BE66)*100</f>
        <v>0</v>
      </c>
      <c r="BE66" s="52">
        <v>0</v>
      </c>
      <c r="BF66" s="52">
        <f>66</f>
        <v>66</v>
      </c>
      <c r="BH66" s="52">
        <f>F66*AO66</f>
        <v>0</v>
      </c>
      <c r="BI66" s="52">
        <f>F66*AP66</f>
        <v>0</v>
      </c>
      <c r="BJ66" s="52">
        <f>F66*G66</f>
        <v>0</v>
      </c>
      <c r="BK66" s="52"/>
      <c r="BL66" s="52"/>
      <c r="BW66" s="52">
        <v>21</v>
      </c>
      <c r="BX66" s="3" t="s">
        <v>110</v>
      </c>
    </row>
    <row r="67" spans="1:76" ht="14.4" x14ac:dyDescent="0.3">
      <c r="A67" s="1" t="s">
        <v>220</v>
      </c>
      <c r="B67" s="2" t="s">
        <v>116</v>
      </c>
      <c r="C67" s="72" t="s">
        <v>117</v>
      </c>
      <c r="D67" s="67"/>
      <c r="E67" s="2" t="s">
        <v>111</v>
      </c>
      <c r="F67" s="52">
        <v>22</v>
      </c>
      <c r="G67" s="52">
        <v>0</v>
      </c>
      <c r="H67" s="52">
        <f>F67*AO67</f>
        <v>0</v>
      </c>
      <c r="I67" s="52">
        <f>F67*AP67</f>
        <v>0</v>
      </c>
      <c r="J67" s="52">
        <f>F67*G67</f>
        <v>0</v>
      </c>
      <c r="K67" s="53" t="s">
        <v>4</v>
      </c>
      <c r="Z67" s="52">
        <f>IF(AQ67="5",BJ67,0)</f>
        <v>0</v>
      </c>
      <c r="AB67" s="52">
        <f>IF(AQ67="1",BH67,0)</f>
        <v>0</v>
      </c>
      <c r="AC67" s="52">
        <f>IF(AQ67="1",BI67,0)</f>
        <v>0</v>
      </c>
      <c r="AD67" s="52">
        <f>IF(AQ67="7",BH67,0)</f>
        <v>0</v>
      </c>
      <c r="AE67" s="52">
        <f>IF(AQ67="7",BI67,0)</f>
        <v>0</v>
      </c>
      <c r="AF67" s="52">
        <f>IF(AQ67="2",BH67,0)</f>
        <v>0</v>
      </c>
      <c r="AG67" s="52">
        <f>IF(AQ67="2",BI67,0)</f>
        <v>0</v>
      </c>
      <c r="AH67" s="52">
        <f>IF(AQ67="0",BJ67,0)</f>
        <v>0</v>
      </c>
      <c r="AI67" s="34" t="s">
        <v>4</v>
      </c>
      <c r="AJ67" s="52">
        <f>IF(AN67=0,J67,0)</f>
        <v>0</v>
      </c>
      <c r="AK67" s="52">
        <f>IF(AN67=12,J67,0)</f>
        <v>0</v>
      </c>
      <c r="AL67" s="52">
        <f>IF(AN67=21,J67,0)</f>
        <v>0</v>
      </c>
      <c r="AN67" s="52">
        <v>21</v>
      </c>
      <c r="AO67" s="52">
        <f>G67*0</f>
        <v>0</v>
      </c>
      <c r="AP67" s="52">
        <f>G67*(1-0)</f>
        <v>0</v>
      </c>
      <c r="AQ67" s="54" t="s">
        <v>108</v>
      </c>
      <c r="AV67" s="52">
        <f>AW67+AX67</f>
        <v>0</v>
      </c>
      <c r="AW67" s="52">
        <f>F67*AO67</f>
        <v>0</v>
      </c>
      <c r="AX67" s="52">
        <f>F67*AP67</f>
        <v>0</v>
      </c>
      <c r="AY67" s="54" t="s">
        <v>219</v>
      </c>
      <c r="AZ67" s="54" t="s">
        <v>113</v>
      </c>
      <c r="BA67" s="34" t="s">
        <v>114</v>
      </c>
      <c r="BC67" s="52">
        <f>AW67+AX67</f>
        <v>0</v>
      </c>
      <c r="BD67" s="52">
        <f>G67/(100-BE67)*100</f>
        <v>0</v>
      </c>
      <c r="BE67" s="52">
        <v>0</v>
      </c>
      <c r="BF67" s="52">
        <f>67</f>
        <v>67</v>
      </c>
      <c r="BH67" s="52">
        <f>F67*AO67</f>
        <v>0</v>
      </c>
      <c r="BI67" s="52">
        <f>F67*AP67</f>
        <v>0</v>
      </c>
      <c r="BJ67" s="52">
        <f>F67*G67</f>
        <v>0</v>
      </c>
      <c r="BK67" s="52"/>
      <c r="BL67" s="52"/>
      <c r="BW67" s="52">
        <v>21</v>
      </c>
      <c r="BX67" s="3" t="s">
        <v>117</v>
      </c>
    </row>
    <row r="68" spans="1:76" ht="14.4" x14ac:dyDescent="0.3">
      <c r="A68" s="48" t="s">
        <v>4</v>
      </c>
      <c r="B68" s="49" t="s">
        <v>221</v>
      </c>
      <c r="C68" s="145" t="s">
        <v>222</v>
      </c>
      <c r="D68" s="146"/>
      <c r="E68" s="50" t="s">
        <v>72</v>
      </c>
      <c r="F68" s="50" t="s">
        <v>72</v>
      </c>
      <c r="G68" s="50" t="s">
        <v>72</v>
      </c>
      <c r="H68" s="28">
        <f>SUM(H69:H75)</f>
        <v>0</v>
      </c>
      <c r="I68" s="28">
        <f>SUM(I69:I75)</f>
        <v>0</v>
      </c>
      <c r="J68" s="28">
        <f>SUM(J69:J75)</f>
        <v>0</v>
      </c>
      <c r="K68" s="51" t="s">
        <v>4</v>
      </c>
      <c r="AI68" s="34" t="s">
        <v>4</v>
      </c>
      <c r="AS68" s="28">
        <f>SUM(AJ69:AJ75)</f>
        <v>0</v>
      </c>
      <c r="AT68" s="28">
        <f>SUM(AK69:AK75)</f>
        <v>0</v>
      </c>
      <c r="AU68" s="28">
        <f>SUM(AL69:AL75)</f>
        <v>0</v>
      </c>
    </row>
    <row r="69" spans="1:76" ht="14.4" x14ac:dyDescent="0.3">
      <c r="A69" s="1" t="s">
        <v>223</v>
      </c>
      <c r="B69" s="2" t="s">
        <v>124</v>
      </c>
      <c r="C69" s="72" t="s">
        <v>125</v>
      </c>
      <c r="D69" s="67"/>
      <c r="E69" s="2" t="s">
        <v>126</v>
      </c>
      <c r="F69" s="52">
        <v>98</v>
      </c>
      <c r="G69" s="52">
        <v>0</v>
      </c>
      <c r="H69" s="52">
        <f t="shared" ref="H69:H75" si="70">F69*AO69</f>
        <v>0</v>
      </c>
      <c r="I69" s="52">
        <f t="shared" ref="I69:I75" si="71">F69*AP69</f>
        <v>0</v>
      </c>
      <c r="J69" s="52">
        <f t="shared" ref="J69:J75" si="72">F69*G69</f>
        <v>0</v>
      </c>
      <c r="K69" s="53" t="s">
        <v>127</v>
      </c>
      <c r="Z69" s="52">
        <f t="shared" ref="Z69:Z75" si="73">IF(AQ69="5",BJ69,0)</f>
        <v>0</v>
      </c>
      <c r="AB69" s="52">
        <f t="shared" ref="AB69:AB75" si="74">IF(AQ69="1",BH69,0)</f>
        <v>0</v>
      </c>
      <c r="AC69" s="52">
        <f t="shared" ref="AC69:AC75" si="75">IF(AQ69="1",BI69,0)</f>
        <v>0</v>
      </c>
      <c r="AD69" s="52">
        <f t="shared" ref="AD69:AD75" si="76">IF(AQ69="7",BH69,0)</f>
        <v>0</v>
      </c>
      <c r="AE69" s="52">
        <f t="shared" ref="AE69:AE75" si="77">IF(AQ69="7",BI69,0)</f>
        <v>0</v>
      </c>
      <c r="AF69" s="52">
        <f t="shared" ref="AF69:AF75" si="78">IF(AQ69="2",BH69,0)</f>
        <v>0</v>
      </c>
      <c r="AG69" s="52">
        <f t="shared" ref="AG69:AG75" si="79">IF(AQ69="2",BI69,0)</f>
        <v>0</v>
      </c>
      <c r="AH69" s="52">
        <f t="shared" ref="AH69:AH75" si="80">IF(AQ69="0",BJ69,0)</f>
        <v>0</v>
      </c>
      <c r="AI69" s="34" t="s">
        <v>4</v>
      </c>
      <c r="AJ69" s="52">
        <f t="shared" ref="AJ69:AJ75" si="81">IF(AN69=0,J69,0)</f>
        <v>0</v>
      </c>
      <c r="AK69" s="52">
        <f t="shared" ref="AK69:AK75" si="82">IF(AN69=12,J69,0)</f>
        <v>0</v>
      </c>
      <c r="AL69" s="52">
        <f t="shared" ref="AL69:AL75" si="83">IF(AN69=21,J69,0)</f>
        <v>0</v>
      </c>
      <c r="AN69" s="52">
        <v>21</v>
      </c>
      <c r="AO69" s="52">
        <f>G69*0</f>
        <v>0</v>
      </c>
      <c r="AP69" s="52">
        <f>G69*(1-0)</f>
        <v>0</v>
      </c>
      <c r="AQ69" s="54" t="s">
        <v>115</v>
      </c>
      <c r="AV69" s="52">
        <f t="shared" ref="AV69:AV75" si="84">AW69+AX69</f>
        <v>0</v>
      </c>
      <c r="AW69" s="52">
        <f t="shared" ref="AW69:AW75" si="85">F69*AO69</f>
        <v>0</v>
      </c>
      <c r="AX69" s="52">
        <f t="shared" ref="AX69:AX75" si="86">F69*AP69</f>
        <v>0</v>
      </c>
      <c r="AY69" s="54" t="s">
        <v>224</v>
      </c>
      <c r="AZ69" s="54" t="s">
        <v>113</v>
      </c>
      <c r="BA69" s="34" t="s">
        <v>114</v>
      </c>
      <c r="BC69" s="52">
        <f t="shared" ref="BC69:BC75" si="87">AW69+AX69</f>
        <v>0</v>
      </c>
      <c r="BD69" s="52">
        <f t="shared" ref="BD69:BD75" si="88">G69/(100-BE69)*100</f>
        <v>0</v>
      </c>
      <c r="BE69" s="52">
        <v>0</v>
      </c>
      <c r="BF69" s="52">
        <f>69</f>
        <v>69</v>
      </c>
      <c r="BH69" s="52">
        <f t="shared" ref="BH69:BH75" si="89">F69*AO69</f>
        <v>0</v>
      </c>
      <c r="BI69" s="52">
        <f t="shared" ref="BI69:BI75" si="90">F69*AP69</f>
        <v>0</v>
      </c>
      <c r="BJ69" s="52">
        <f t="shared" ref="BJ69:BJ75" si="91">F69*G69</f>
        <v>0</v>
      </c>
      <c r="BK69" s="52"/>
      <c r="BL69" s="52"/>
      <c r="BW69" s="52">
        <v>21</v>
      </c>
      <c r="BX69" s="3" t="s">
        <v>125</v>
      </c>
    </row>
    <row r="70" spans="1:76" ht="14.4" x14ac:dyDescent="0.3">
      <c r="A70" s="1" t="s">
        <v>225</v>
      </c>
      <c r="B70" s="2" t="s">
        <v>130</v>
      </c>
      <c r="C70" s="72" t="s">
        <v>131</v>
      </c>
      <c r="D70" s="67"/>
      <c r="E70" s="2" t="s">
        <v>126</v>
      </c>
      <c r="F70" s="52">
        <v>22</v>
      </c>
      <c r="G70" s="52">
        <v>0</v>
      </c>
      <c r="H70" s="52">
        <f t="shared" si="70"/>
        <v>0</v>
      </c>
      <c r="I70" s="52">
        <f t="shared" si="71"/>
        <v>0</v>
      </c>
      <c r="J70" s="52">
        <f t="shared" si="72"/>
        <v>0</v>
      </c>
      <c r="K70" s="53" t="s">
        <v>127</v>
      </c>
      <c r="Z70" s="52">
        <f t="shared" si="73"/>
        <v>0</v>
      </c>
      <c r="AB70" s="52">
        <f t="shared" si="74"/>
        <v>0</v>
      </c>
      <c r="AC70" s="52">
        <f t="shared" si="75"/>
        <v>0</v>
      </c>
      <c r="AD70" s="52">
        <f t="shared" si="76"/>
        <v>0</v>
      </c>
      <c r="AE70" s="52">
        <f t="shared" si="77"/>
        <v>0</v>
      </c>
      <c r="AF70" s="52">
        <f t="shared" si="78"/>
        <v>0</v>
      </c>
      <c r="AG70" s="52">
        <f t="shared" si="79"/>
        <v>0</v>
      </c>
      <c r="AH70" s="52">
        <f t="shared" si="80"/>
        <v>0</v>
      </c>
      <c r="AI70" s="34" t="s">
        <v>4</v>
      </c>
      <c r="AJ70" s="52">
        <f t="shared" si="81"/>
        <v>0</v>
      </c>
      <c r="AK70" s="52">
        <f t="shared" si="82"/>
        <v>0</v>
      </c>
      <c r="AL70" s="52">
        <f t="shared" si="83"/>
        <v>0</v>
      </c>
      <c r="AN70" s="52">
        <v>21</v>
      </c>
      <c r="AO70" s="52">
        <f>G70*0</f>
        <v>0</v>
      </c>
      <c r="AP70" s="52">
        <f>G70*(1-0)</f>
        <v>0</v>
      </c>
      <c r="AQ70" s="54" t="s">
        <v>115</v>
      </c>
      <c r="AV70" s="52">
        <f t="shared" si="84"/>
        <v>0</v>
      </c>
      <c r="AW70" s="52">
        <f t="shared" si="85"/>
        <v>0</v>
      </c>
      <c r="AX70" s="52">
        <f t="shared" si="86"/>
        <v>0</v>
      </c>
      <c r="AY70" s="54" t="s">
        <v>224</v>
      </c>
      <c r="AZ70" s="54" t="s">
        <v>113</v>
      </c>
      <c r="BA70" s="34" t="s">
        <v>114</v>
      </c>
      <c r="BC70" s="52">
        <f t="shared" si="87"/>
        <v>0</v>
      </c>
      <c r="BD70" s="52">
        <f t="shared" si="88"/>
        <v>0</v>
      </c>
      <c r="BE70" s="52">
        <v>0</v>
      </c>
      <c r="BF70" s="52">
        <f>70</f>
        <v>70</v>
      </c>
      <c r="BH70" s="52">
        <f t="shared" si="89"/>
        <v>0</v>
      </c>
      <c r="BI70" s="52">
        <f t="shared" si="90"/>
        <v>0</v>
      </c>
      <c r="BJ70" s="52">
        <f t="shared" si="91"/>
        <v>0</v>
      </c>
      <c r="BK70" s="52"/>
      <c r="BL70" s="52"/>
      <c r="BW70" s="52">
        <v>21</v>
      </c>
      <c r="BX70" s="3" t="s">
        <v>131</v>
      </c>
    </row>
    <row r="71" spans="1:76" ht="14.4" x14ac:dyDescent="0.3">
      <c r="A71" s="1" t="s">
        <v>226</v>
      </c>
      <c r="B71" s="2" t="s">
        <v>136</v>
      </c>
      <c r="C71" s="72" t="s">
        <v>137</v>
      </c>
      <c r="D71" s="67"/>
      <c r="E71" s="2" t="s">
        <v>111</v>
      </c>
      <c r="F71" s="52">
        <v>38</v>
      </c>
      <c r="G71" s="52">
        <v>0</v>
      </c>
      <c r="H71" s="52">
        <f t="shared" si="70"/>
        <v>0</v>
      </c>
      <c r="I71" s="52">
        <f t="shared" si="71"/>
        <v>0</v>
      </c>
      <c r="J71" s="52">
        <f t="shared" si="72"/>
        <v>0</v>
      </c>
      <c r="K71" s="53" t="s">
        <v>4</v>
      </c>
      <c r="Z71" s="52">
        <f t="shared" si="73"/>
        <v>0</v>
      </c>
      <c r="AB71" s="52">
        <f t="shared" si="74"/>
        <v>0</v>
      </c>
      <c r="AC71" s="52">
        <f t="shared" si="75"/>
        <v>0</v>
      </c>
      <c r="AD71" s="52">
        <f t="shared" si="76"/>
        <v>0</v>
      </c>
      <c r="AE71" s="52">
        <f t="shared" si="77"/>
        <v>0</v>
      </c>
      <c r="AF71" s="52">
        <f t="shared" si="78"/>
        <v>0</v>
      </c>
      <c r="AG71" s="52">
        <f t="shared" si="79"/>
        <v>0</v>
      </c>
      <c r="AH71" s="52">
        <f t="shared" si="80"/>
        <v>0</v>
      </c>
      <c r="AI71" s="34" t="s">
        <v>4</v>
      </c>
      <c r="AJ71" s="52">
        <f t="shared" si="81"/>
        <v>0</v>
      </c>
      <c r="AK71" s="52">
        <f t="shared" si="82"/>
        <v>0</v>
      </c>
      <c r="AL71" s="52">
        <f t="shared" si="83"/>
        <v>0</v>
      </c>
      <c r="AN71" s="52">
        <v>21</v>
      </c>
      <c r="AO71" s="52">
        <f>G71*1</f>
        <v>0</v>
      </c>
      <c r="AP71" s="52">
        <f>G71*(1-1)</f>
        <v>0</v>
      </c>
      <c r="AQ71" s="54" t="s">
        <v>108</v>
      </c>
      <c r="AV71" s="52">
        <f t="shared" si="84"/>
        <v>0</v>
      </c>
      <c r="AW71" s="52">
        <f t="shared" si="85"/>
        <v>0</v>
      </c>
      <c r="AX71" s="52">
        <f t="shared" si="86"/>
        <v>0</v>
      </c>
      <c r="AY71" s="54" t="s">
        <v>224</v>
      </c>
      <c r="AZ71" s="54" t="s">
        <v>113</v>
      </c>
      <c r="BA71" s="34" t="s">
        <v>114</v>
      </c>
      <c r="BC71" s="52">
        <f t="shared" si="87"/>
        <v>0</v>
      </c>
      <c r="BD71" s="52">
        <f t="shared" si="88"/>
        <v>0</v>
      </c>
      <c r="BE71" s="52">
        <v>0</v>
      </c>
      <c r="BF71" s="52">
        <f>71</f>
        <v>71</v>
      </c>
      <c r="BH71" s="52">
        <f t="shared" si="89"/>
        <v>0</v>
      </c>
      <c r="BI71" s="52">
        <f t="shared" si="90"/>
        <v>0</v>
      </c>
      <c r="BJ71" s="52">
        <f t="shared" si="91"/>
        <v>0</v>
      </c>
      <c r="BK71" s="52"/>
      <c r="BL71" s="52"/>
      <c r="BW71" s="52">
        <v>21</v>
      </c>
      <c r="BX71" s="3" t="s">
        <v>137</v>
      </c>
    </row>
    <row r="72" spans="1:76" ht="14.4" x14ac:dyDescent="0.3">
      <c r="A72" s="1" t="s">
        <v>227</v>
      </c>
      <c r="B72" s="2" t="s">
        <v>139</v>
      </c>
      <c r="C72" s="72" t="s">
        <v>186</v>
      </c>
      <c r="D72" s="67"/>
      <c r="E72" s="2" t="s">
        <v>111</v>
      </c>
      <c r="F72" s="52">
        <v>1</v>
      </c>
      <c r="G72" s="52">
        <v>0</v>
      </c>
      <c r="H72" s="52">
        <f t="shared" si="70"/>
        <v>0</v>
      </c>
      <c r="I72" s="52">
        <f t="shared" si="71"/>
        <v>0</v>
      </c>
      <c r="J72" s="52">
        <f t="shared" si="72"/>
        <v>0</v>
      </c>
      <c r="K72" s="53" t="s">
        <v>4</v>
      </c>
      <c r="Z72" s="52">
        <f t="shared" si="73"/>
        <v>0</v>
      </c>
      <c r="AB72" s="52">
        <f t="shared" si="74"/>
        <v>0</v>
      </c>
      <c r="AC72" s="52">
        <f t="shared" si="75"/>
        <v>0</v>
      </c>
      <c r="AD72" s="52">
        <f t="shared" si="76"/>
        <v>0</v>
      </c>
      <c r="AE72" s="52">
        <f t="shared" si="77"/>
        <v>0</v>
      </c>
      <c r="AF72" s="52">
        <f t="shared" si="78"/>
        <v>0</v>
      </c>
      <c r="AG72" s="52">
        <f t="shared" si="79"/>
        <v>0</v>
      </c>
      <c r="AH72" s="52">
        <f t="shared" si="80"/>
        <v>0</v>
      </c>
      <c r="AI72" s="34" t="s">
        <v>4</v>
      </c>
      <c r="AJ72" s="52">
        <f t="shared" si="81"/>
        <v>0</v>
      </c>
      <c r="AK72" s="52">
        <f t="shared" si="82"/>
        <v>0</v>
      </c>
      <c r="AL72" s="52">
        <f t="shared" si="83"/>
        <v>0</v>
      </c>
      <c r="AN72" s="52">
        <v>21</v>
      </c>
      <c r="AO72" s="52">
        <f>G72*1</f>
        <v>0</v>
      </c>
      <c r="AP72" s="52">
        <f>G72*(1-1)</f>
        <v>0</v>
      </c>
      <c r="AQ72" s="54" t="s">
        <v>108</v>
      </c>
      <c r="AV72" s="52">
        <f t="shared" si="84"/>
        <v>0</v>
      </c>
      <c r="AW72" s="52">
        <f t="shared" si="85"/>
        <v>0</v>
      </c>
      <c r="AX72" s="52">
        <f t="shared" si="86"/>
        <v>0</v>
      </c>
      <c r="AY72" s="54" t="s">
        <v>224</v>
      </c>
      <c r="AZ72" s="54" t="s">
        <v>113</v>
      </c>
      <c r="BA72" s="34" t="s">
        <v>114</v>
      </c>
      <c r="BC72" s="52">
        <f t="shared" si="87"/>
        <v>0</v>
      </c>
      <c r="BD72" s="52">
        <f t="shared" si="88"/>
        <v>0</v>
      </c>
      <c r="BE72" s="52">
        <v>0</v>
      </c>
      <c r="BF72" s="52">
        <f>72</f>
        <v>72</v>
      </c>
      <c r="BH72" s="52">
        <f t="shared" si="89"/>
        <v>0</v>
      </c>
      <c r="BI72" s="52">
        <f t="shared" si="90"/>
        <v>0</v>
      </c>
      <c r="BJ72" s="52">
        <f t="shared" si="91"/>
        <v>0</v>
      </c>
      <c r="BK72" s="52"/>
      <c r="BL72" s="52"/>
      <c r="BW72" s="52">
        <v>21</v>
      </c>
      <c r="BX72" s="3" t="s">
        <v>186</v>
      </c>
    </row>
    <row r="73" spans="1:76" ht="14.4" x14ac:dyDescent="0.3">
      <c r="A73" s="1" t="s">
        <v>228</v>
      </c>
      <c r="B73" s="2" t="s">
        <v>142</v>
      </c>
      <c r="C73" s="72" t="s">
        <v>155</v>
      </c>
      <c r="D73" s="67"/>
      <c r="E73" s="2" t="s">
        <v>111</v>
      </c>
      <c r="F73" s="52">
        <v>39</v>
      </c>
      <c r="G73" s="52">
        <v>0</v>
      </c>
      <c r="H73" s="52">
        <f t="shared" si="70"/>
        <v>0</v>
      </c>
      <c r="I73" s="52">
        <f t="shared" si="71"/>
        <v>0</v>
      </c>
      <c r="J73" s="52">
        <f t="shared" si="72"/>
        <v>0</v>
      </c>
      <c r="K73" s="53" t="s">
        <v>4</v>
      </c>
      <c r="Z73" s="52">
        <f t="shared" si="73"/>
        <v>0</v>
      </c>
      <c r="AB73" s="52">
        <f t="shared" si="74"/>
        <v>0</v>
      </c>
      <c r="AC73" s="52">
        <f t="shared" si="75"/>
        <v>0</v>
      </c>
      <c r="AD73" s="52">
        <f t="shared" si="76"/>
        <v>0</v>
      </c>
      <c r="AE73" s="52">
        <f t="shared" si="77"/>
        <v>0</v>
      </c>
      <c r="AF73" s="52">
        <f t="shared" si="78"/>
        <v>0</v>
      </c>
      <c r="AG73" s="52">
        <f t="shared" si="79"/>
        <v>0</v>
      </c>
      <c r="AH73" s="52">
        <f t="shared" si="80"/>
        <v>0</v>
      </c>
      <c r="AI73" s="34" t="s">
        <v>4</v>
      </c>
      <c r="AJ73" s="52">
        <f t="shared" si="81"/>
        <v>0</v>
      </c>
      <c r="AK73" s="52">
        <f t="shared" si="82"/>
        <v>0</v>
      </c>
      <c r="AL73" s="52">
        <f t="shared" si="83"/>
        <v>0</v>
      </c>
      <c r="AN73" s="52">
        <v>21</v>
      </c>
      <c r="AO73" s="52">
        <f>G73*1</f>
        <v>0</v>
      </c>
      <c r="AP73" s="52">
        <f>G73*(1-1)</f>
        <v>0</v>
      </c>
      <c r="AQ73" s="54" t="s">
        <v>108</v>
      </c>
      <c r="AV73" s="52">
        <f t="shared" si="84"/>
        <v>0</v>
      </c>
      <c r="AW73" s="52">
        <f t="shared" si="85"/>
        <v>0</v>
      </c>
      <c r="AX73" s="52">
        <f t="shared" si="86"/>
        <v>0</v>
      </c>
      <c r="AY73" s="54" t="s">
        <v>224</v>
      </c>
      <c r="AZ73" s="54" t="s">
        <v>113</v>
      </c>
      <c r="BA73" s="34" t="s">
        <v>114</v>
      </c>
      <c r="BC73" s="52">
        <f t="shared" si="87"/>
        <v>0</v>
      </c>
      <c r="BD73" s="52">
        <f t="shared" si="88"/>
        <v>0</v>
      </c>
      <c r="BE73" s="52">
        <v>0</v>
      </c>
      <c r="BF73" s="52">
        <f>73</f>
        <v>73</v>
      </c>
      <c r="BH73" s="52">
        <f t="shared" si="89"/>
        <v>0</v>
      </c>
      <c r="BI73" s="52">
        <f t="shared" si="90"/>
        <v>0</v>
      </c>
      <c r="BJ73" s="52">
        <f t="shared" si="91"/>
        <v>0</v>
      </c>
      <c r="BK73" s="52"/>
      <c r="BL73" s="52"/>
      <c r="BW73" s="52">
        <v>21</v>
      </c>
      <c r="BX73" s="3" t="s">
        <v>155</v>
      </c>
    </row>
    <row r="74" spans="1:76" ht="14.4" x14ac:dyDescent="0.3">
      <c r="A74" s="1" t="s">
        <v>229</v>
      </c>
      <c r="B74" s="2" t="s">
        <v>145</v>
      </c>
      <c r="C74" s="72" t="s">
        <v>160</v>
      </c>
      <c r="D74" s="67"/>
      <c r="E74" s="2" t="s">
        <v>111</v>
      </c>
      <c r="F74" s="52">
        <v>22</v>
      </c>
      <c r="G74" s="52">
        <v>0</v>
      </c>
      <c r="H74" s="52">
        <f t="shared" si="70"/>
        <v>0</v>
      </c>
      <c r="I74" s="52">
        <f t="shared" si="71"/>
        <v>0</v>
      </c>
      <c r="J74" s="52">
        <f t="shared" si="72"/>
        <v>0</v>
      </c>
      <c r="K74" s="53" t="s">
        <v>4</v>
      </c>
      <c r="Z74" s="52">
        <f t="shared" si="73"/>
        <v>0</v>
      </c>
      <c r="AB74" s="52">
        <f t="shared" si="74"/>
        <v>0</v>
      </c>
      <c r="AC74" s="52">
        <f t="shared" si="75"/>
        <v>0</v>
      </c>
      <c r="AD74" s="52">
        <f t="shared" si="76"/>
        <v>0</v>
      </c>
      <c r="AE74" s="52">
        <f t="shared" si="77"/>
        <v>0</v>
      </c>
      <c r="AF74" s="52">
        <f t="shared" si="78"/>
        <v>0</v>
      </c>
      <c r="AG74" s="52">
        <f t="shared" si="79"/>
        <v>0</v>
      </c>
      <c r="AH74" s="52">
        <f t="shared" si="80"/>
        <v>0</v>
      </c>
      <c r="AI74" s="34" t="s">
        <v>4</v>
      </c>
      <c r="AJ74" s="52">
        <f t="shared" si="81"/>
        <v>0</v>
      </c>
      <c r="AK74" s="52">
        <f t="shared" si="82"/>
        <v>0</v>
      </c>
      <c r="AL74" s="52">
        <f t="shared" si="83"/>
        <v>0</v>
      </c>
      <c r="AN74" s="52">
        <v>21</v>
      </c>
      <c r="AO74" s="52">
        <f>G74*1</f>
        <v>0</v>
      </c>
      <c r="AP74" s="52">
        <f>G74*(1-1)</f>
        <v>0</v>
      </c>
      <c r="AQ74" s="54" t="s">
        <v>108</v>
      </c>
      <c r="AV74" s="52">
        <f t="shared" si="84"/>
        <v>0</v>
      </c>
      <c r="AW74" s="52">
        <f t="shared" si="85"/>
        <v>0</v>
      </c>
      <c r="AX74" s="52">
        <f t="shared" si="86"/>
        <v>0</v>
      </c>
      <c r="AY74" s="54" t="s">
        <v>224</v>
      </c>
      <c r="AZ74" s="54" t="s">
        <v>113</v>
      </c>
      <c r="BA74" s="34" t="s">
        <v>114</v>
      </c>
      <c r="BC74" s="52">
        <f t="shared" si="87"/>
        <v>0</v>
      </c>
      <c r="BD74" s="52">
        <f t="shared" si="88"/>
        <v>0</v>
      </c>
      <c r="BE74" s="52">
        <v>0</v>
      </c>
      <c r="BF74" s="52">
        <f>74</f>
        <v>74</v>
      </c>
      <c r="BH74" s="52">
        <f t="shared" si="89"/>
        <v>0</v>
      </c>
      <c r="BI74" s="52">
        <f t="shared" si="90"/>
        <v>0</v>
      </c>
      <c r="BJ74" s="52">
        <f t="shared" si="91"/>
        <v>0</v>
      </c>
      <c r="BK74" s="52"/>
      <c r="BL74" s="52"/>
      <c r="BW74" s="52">
        <v>21</v>
      </c>
      <c r="BX74" s="3" t="s">
        <v>160</v>
      </c>
    </row>
    <row r="75" spans="1:76" ht="14.4" x14ac:dyDescent="0.3">
      <c r="A75" s="1" t="s">
        <v>230</v>
      </c>
      <c r="B75" s="2" t="s">
        <v>145</v>
      </c>
      <c r="C75" s="72" t="s">
        <v>231</v>
      </c>
      <c r="D75" s="67"/>
      <c r="E75" s="2" t="s">
        <v>111</v>
      </c>
      <c r="F75" s="52">
        <v>20</v>
      </c>
      <c r="G75" s="52">
        <v>0</v>
      </c>
      <c r="H75" s="52">
        <f t="shared" si="70"/>
        <v>0</v>
      </c>
      <c r="I75" s="52">
        <f t="shared" si="71"/>
        <v>0</v>
      </c>
      <c r="J75" s="52">
        <f t="shared" si="72"/>
        <v>0</v>
      </c>
      <c r="K75" s="53" t="s">
        <v>4</v>
      </c>
      <c r="Z75" s="52">
        <f t="shared" si="73"/>
        <v>0</v>
      </c>
      <c r="AB75" s="52">
        <f t="shared" si="74"/>
        <v>0</v>
      </c>
      <c r="AC75" s="52">
        <f t="shared" si="75"/>
        <v>0</v>
      </c>
      <c r="AD75" s="52">
        <f t="shared" si="76"/>
        <v>0</v>
      </c>
      <c r="AE75" s="52">
        <f t="shared" si="77"/>
        <v>0</v>
      </c>
      <c r="AF75" s="52">
        <f t="shared" si="78"/>
        <v>0</v>
      </c>
      <c r="AG75" s="52">
        <f t="shared" si="79"/>
        <v>0</v>
      </c>
      <c r="AH75" s="52">
        <f t="shared" si="80"/>
        <v>0</v>
      </c>
      <c r="AI75" s="34" t="s">
        <v>4</v>
      </c>
      <c r="AJ75" s="52">
        <f t="shared" si="81"/>
        <v>0</v>
      </c>
      <c r="AK75" s="52">
        <f t="shared" si="82"/>
        <v>0</v>
      </c>
      <c r="AL75" s="52">
        <f t="shared" si="83"/>
        <v>0</v>
      </c>
      <c r="AN75" s="52">
        <v>21</v>
      </c>
      <c r="AO75" s="52">
        <f>G75*1</f>
        <v>0</v>
      </c>
      <c r="AP75" s="52">
        <f>G75*(1-1)</f>
        <v>0</v>
      </c>
      <c r="AQ75" s="54" t="s">
        <v>108</v>
      </c>
      <c r="AV75" s="52">
        <f t="shared" si="84"/>
        <v>0</v>
      </c>
      <c r="AW75" s="52">
        <f t="shared" si="85"/>
        <v>0</v>
      </c>
      <c r="AX75" s="52">
        <f t="shared" si="86"/>
        <v>0</v>
      </c>
      <c r="AY75" s="54" t="s">
        <v>224</v>
      </c>
      <c r="AZ75" s="54" t="s">
        <v>113</v>
      </c>
      <c r="BA75" s="34" t="s">
        <v>114</v>
      </c>
      <c r="BC75" s="52">
        <f t="shared" si="87"/>
        <v>0</v>
      </c>
      <c r="BD75" s="52">
        <f t="shared" si="88"/>
        <v>0</v>
      </c>
      <c r="BE75" s="52">
        <v>0</v>
      </c>
      <c r="BF75" s="52">
        <f>75</f>
        <v>75</v>
      </c>
      <c r="BH75" s="52">
        <f t="shared" si="89"/>
        <v>0</v>
      </c>
      <c r="BI75" s="52">
        <f t="shared" si="90"/>
        <v>0</v>
      </c>
      <c r="BJ75" s="52">
        <f t="shared" si="91"/>
        <v>0</v>
      </c>
      <c r="BK75" s="52"/>
      <c r="BL75" s="52"/>
      <c r="BW75" s="52">
        <v>21</v>
      </c>
      <c r="BX75" s="3" t="s">
        <v>231</v>
      </c>
    </row>
    <row r="76" spans="1:76" ht="14.4" x14ac:dyDescent="0.3">
      <c r="A76" s="48" t="s">
        <v>4</v>
      </c>
      <c r="B76" s="49" t="s">
        <v>232</v>
      </c>
      <c r="C76" s="145" t="s">
        <v>233</v>
      </c>
      <c r="D76" s="146"/>
      <c r="E76" s="50" t="s">
        <v>72</v>
      </c>
      <c r="F76" s="50" t="s">
        <v>72</v>
      </c>
      <c r="G76" s="50" t="s">
        <v>72</v>
      </c>
      <c r="H76" s="28">
        <f>SUM(H77:H78)</f>
        <v>0</v>
      </c>
      <c r="I76" s="28">
        <f>SUM(I77:I78)</f>
        <v>0</v>
      </c>
      <c r="J76" s="28">
        <f>SUM(J77:J78)</f>
        <v>0</v>
      </c>
      <c r="K76" s="51" t="s">
        <v>4</v>
      </c>
      <c r="AI76" s="34" t="s">
        <v>4</v>
      </c>
      <c r="AS76" s="28">
        <f>SUM(AJ77:AJ78)</f>
        <v>0</v>
      </c>
      <c r="AT76" s="28">
        <f>SUM(AK77:AK78)</f>
        <v>0</v>
      </c>
      <c r="AU76" s="28">
        <f>SUM(AL77:AL78)</f>
        <v>0</v>
      </c>
    </row>
    <row r="77" spans="1:76" ht="14.4" x14ac:dyDescent="0.3">
      <c r="A77" s="1" t="s">
        <v>234</v>
      </c>
      <c r="B77" s="2" t="s">
        <v>109</v>
      </c>
      <c r="C77" s="72" t="s">
        <v>110</v>
      </c>
      <c r="D77" s="67"/>
      <c r="E77" s="2" t="s">
        <v>111</v>
      </c>
      <c r="F77" s="52">
        <v>106</v>
      </c>
      <c r="G77" s="52">
        <v>0</v>
      </c>
      <c r="H77" s="52">
        <f>F77*AO77</f>
        <v>0</v>
      </c>
      <c r="I77" s="52">
        <f>F77*AP77</f>
        <v>0</v>
      </c>
      <c r="J77" s="52">
        <f>F77*G77</f>
        <v>0</v>
      </c>
      <c r="K77" s="53" t="s">
        <v>4</v>
      </c>
      <c r="Z77" s="52">
        <f>IF(AQ77="5",BJ77,0)</f>
        <v>0</v>
      </c>
      <c r="AB77" s="52">
        <f>IF(AQ77="1",BH77,0)</f>
        <v>0</v>
      </c>
      <c r="AC77" s="52">
        <f>IF(AQ77="1",BI77,0)</f>
        <v>0</v>
      </c>
      <c r="AD77" s="52">
        <f>IF(AQ77="7",BH77,0)</f>
        <v>0</v>
      </c>
      <c r="AE77" s="52">
        <f>IF(AQ77="7",BI77,0)</f>
        <v>0</v>
      </c>
      <c r="AF77" s="52">
        <f>IF(AQ77="2",BH77,0)</f>
        <v>0</v>
      </c>
      <c r="AG77" s="52">
        <f>IF(AQ77="2",BI77,0)</f>
        <v>0</v>
      </c>
      <c r="AH77" s="52">
        <f>IF(AQ77="0",BJ77,0)</f>
        <v>0</v>
      </c>
      <c r="AI77" s="34" t="s">
        <v>4</v>
      </c>
      <c r="AJ77" s="52">
        <f>IF(AN77=0,J77,0)</f>
        <v>0</v>
      </c>
      <c r="AK77" s="52">
        <f>IF(AN77=12,J77,0)</f>
        <v>0</v>
      </c>
      <c r="AL77" s="52">
        <f>IF(AN77=21,J77,0)</f>
        <v>0</v>
      </c>
      <c r="AN77" s="52">
        <v>21</v>
      </c>
      <c r="AO77" s="52">
        <f>G77*0</f>
        <v>0</v>
      </c>
      <c r="AP77" s="52">
        <f>G77*(1-0)</f>
        <v>0</v>
      </c>
      <c r="AQ77" s="54" t="s">
        <v>108</v>
      </c>
      <c r="AV77" s="52">
        <f>AW77+AX77</f>
        <v>0</v>
      </c>
      <c r="AW77" s="52">
        <f>F77*AO77</f>
        <v>0</v>
      </c>
      <c r="AX77" s="52">
        <f>F77*AP77</f>
        <v>0</v>
      </c>
      <c r="AY77" s="54" t="s">
        <v>235</v>
      </c>
      <c r="AZ77" s="54" t="s">
        <v>113</v>
      </c>
      <c r="BA77" s="34" t="s">
        <v>114</v>
      </c>
      <c r="BC77" s="52">
        <f>AW77+AX77</f>
        <v>0</v>
      </c>
      <c r="BD77" s="52">
        <f>G77/(100-BE77)*100</f>
        <v>0</v>
      </c>
      <c r="BE77" s="52">
        <v>0</v>
      </c>
      <c r="BF77" s="52">
        <f>77</f>
        <v>77</v>
      </c>
      <c r="BH77" s="52">
        <f>F77*AO77</f>
        <v>0</v>
      </c>
      <c r="BI77" s="52">
        <f>F77*AP77</f>
        <v>0</v>
      </c>
      <c r="BJ77" s="52">
        <f>F77*G77</f>
        <v>0</v>
      </c>
      <c r="BK77" s="52"/>
      <c r="BL77" s="52"/>
      <c r="BW77" s="52">
        <v>21</v>
      </c>
      <c r="BX77" s="3" t="s">
        <v>110</v>
      </c>
    </row>
    <row r="78" spans="1:76" ht="14.4" x14ac:dyDescent="0.3">
      <c r="A78" s="1" t="s">
        <v>236</v>
      </c>
      <c r="B78" s="2" t="s">
        <v>116</v>
      </c>
      <c r="C78" s="72" t="s">
        <v>117</v>
      </c>
      <c r="D78" s="67"/>
      <c r="E78" s="2" t="s">
        <v>111</v>
      </c>
      <c r="F78" s="52">
        <v>108</v>
      </c>
      <c r="G78" s="52">
        <v>0</v>
      </c>
      <c r="H78" s="52">
        <f>F78*AO78</f>
        <v>0</v>
      </c>
      <c r="I78" s="52">
        <f>F78*AP78</f>
        <v>0</v>
      </c>
      <c r="J78" s="52">
        <f>F78*G78</f>
        <v>0</v>
      </c>
      <c r="K78" s="53" t="s">
        <v>4</v>
      </c>
      <c r="Z78" s="52">
        <f>IF(AQ78="5",BJ78,0)</f>
        <v>0</v>
      </c>
      <c r="AB78" s="52">
        <f>IF(AQ78="1",BH78,0)</f>
        <v>0</v>
      </c>
      <c r="AC78" s="52">
        <f>IF(AQ78="1",BI78,0)</f>
        <v>0</v>
      </c>
      <c r="AD78" s="52">
        <f>IF(AQ78="7",BH78,0)</f>
        <v>0</v>
      </c>
      <c r="AE78" s="52">
        <f>IF(AQ78="7",BI78,0)</f>
        <v>0</v>
      </c>
      <c r="AF78" s="52">
        <f>IF(AQ78="2",BH78,0)</f>
        <v>0</v>
      </c>
      <c r="AG78" s="52">
        <f>IF(AQ78="2",BI78,0)</f>
        <v>0</v>
      </c>
      <c r="AH78" s="52">
        <f>IF(AQ78="0",BJ78,0)</f>
        <v>0</v>
      </c>
      <c r="AI78" s="34" t="s">
        <v>4</v>
      </c>
      <c r="AJ78" s="52">
        <f>IF(AN78=0,J78,0)</f>
        <v>0</v>
      </c>
      <c r="AK78" s="52">
        <f>IF(AN78=12,J78,0)</f>
        <v>0</v>
      </c>
      <c r="AL78" s="52">
        <f>IF(AN78=21,J78,0)</f>
        <v>0</v>
      </c>
      <c r="AN78" s="52">
        <v>21</v>
      </c>
      <c r="AO78" s="52">
        <f>G78*0</f>
        <v>0</v>
      </c>
      <c r="AP78" s="52">
        <f>G78*(1-0)</f>
        <v>0</v>
      </c>
      <c r="AQ78" s="54" t="s">
        <v>108</v>
      </c>
      <c r="AV78" s="52">
        <f>AW78+AX78</f>
        <v>0</v>
      </c>
      <c r="AW78" s="52">
        <f>F78*AO78</f>
        <v>0</v>
      </c>
      <c r="AX78" s="52">
        <f>F78*AP78</f>
        <v>0</v>
      </c>
      <c r="AY78" s="54" t="s">
        <v>235</v>
      </c>
      <c r="AZ78" s="54" t="s">
        <v>113</v>
      </c>
      <c r="BA78" s="34" t="s">
        <v>114</v>
      </c>
      <c r="BC78" s="52">
        <f>AW78+AX78</f>
        <v>0</v>
      </c>
      <c r="BD78" s="52">
        <f>G78/(100-BE78)*100</f>
        <v>0</v>
      </c>
      <c r="BE78" s="52">
        <v>0</v>
      </c>
      <c r="BF78" s="52">
        <f>78</f>
        <v>78</v>
      </c>
      <c r="BH78" s="52">
        <f>F78*AO78</f>
        <v>0</v>
      </c>
      <c r="BI78" s="52">
        <f>F78*AP78</f>
        <v>0</v>
      </c>
      <c r="BJ78" s="52">
        <f>F78*G78</f>
        <v>0</v>
      </c>
      <c r="BK78" s="52"/>
      <c r="BL78" s="52"/>
      <c r="BW78" s="52">
        <v>21</v>
      </c>
      <c r="BX78" s="3" t="s">
        <v>117</v>
      </c>
    </row>
    <row r="79" spans="1:76" ht="14.4" x14ac:dyDescent="0.3">
      <c r="A79" s="48" t="s">
        <v>4</v>
      </c>
      <c r="B79" s="49" t="s">
        <v>237</v>
      </c>
      <c r="C79" s="145" t="s">
        <v>238</v>
      </c>
      <c r="D79" s="146"/>
      <c r="E79" s="50" t="s">
        <v>72</v>
      </c>
      <c r="F79" s="50" t="s">
        <v>72</v>
      </c>
      <c r="G79" s="50" t="s">
        <v>72</v>
      </c>
      <c r="H79" s="28">
        <f>SUM(H80:H87)</f>
        <v>0</v>
      </c>
      <c r="I79" s="28">
        <f>SUM(I80:I87)</f>
        <v>0</v>
      </c>
      <c r="J79" s="28">
        <f>SUM(J80:J87)</f>
        <v>0</v>
      </c>
      <c r="K79" s="51" t="s">
        <v>4</v>
      </c>
      <c r="AI79" s="34" t="s">
        <v>4</v>
      </c>
      <c r="AS79" s="28">
        <f>SUM(AJ80:AJ87)</f>
        <v>0</v>
      </c>
      <c r="AT79" s="28">
        <f>SUM(AK80:AK87)</f>
        <v>0</v>
      </c>
      <c r="AU79" s="28">
        <f>SUM(AL80:AL87)</f>
        <v>0</v>
      </c>
    </row>
    <row r="80" spans="1:76" ht="14.4" x14ac:dyDescent="0.3">
      <c r="A80" s="1" t="s">
        <v>239</v>
      </c>
      <c r="B80" s="2" t="s">
        <v>124</v>
      </c>
      <c r="C80" s="72" t="s">
        <v>125</v>
      </c>
      <c r="D80" s="67"/>
      <c r="E80" s="2" t="s">
        <v>126</v>
      </c>
      <c r="F80" s="52">
        <v>106</v>
      </c>
      <c r="G80" s="52">
        <v>0</v>
      </c>
      <c r="H80" s="52">
        <f t="shared" ref="H80:H87" si="92">F80*AO80</f>
        <v>0</v>
      </c>
      <c r="I80" s="52">
        <f t="shared" ref="I80:I87" si="93">F80*AP80</f>
        <v>0</v>
      </c>
      <c r="J80" s="52">
        <f t="shared" ref="J80:J87" si="94">F80*G80</f>
        <v>0</v>
      </c>
      <c r="K80" s="53" t="s">
        <v>127</v>
      </c>
      <c r="Z80" s="52">
        <f t="shared" ref="Z80:Z87" si="95">IF(AQ80="5",BJ80,0)</f>
        <v>0</v>
      </c>
      <c r="AB80" s="52">
        <f t="shared" ref="AB80:AB87" si="96">IF(AQ80="1",BH80,0)</f>
        <v>0</v>
      </c>
      <c r="AC80" s="52">
        <f t="shared" ref="AC80:AC87" si="97">IF(AQ80="1",BI80,0)</f>
        <v>0</v>
      </c>
      <c r="AD80" s="52">
        <f t="shared" ref="AD80:AD87" si="98">IF(AQ80="7",BH80,0)</f>
        <v>0</v>
      </c>
      <c r="AE80" s="52">
        <f t="shared" ref="AE80:AE87" si="99">IF(AQ80="7",BI80,0)</f>
        <v>0</v>
      </c>
      <c r="AF80" s="52">
        <f t="shared" ref="AF80:AF87" si="100">IF(AQ80="2",BH80,0)</f>
        <v>0</v>
      </c>
      <c r="AG80" s="52">
        <f t="shared" ref="AG80:AG87" si="101">IF(AQ80="2",BI80,0)</f>
        <v>0</v>
      </c>
      <c r="AH80" s="52">
        <f t="shared" ref="AH80:AH87" si="102">IF(AQ80="0",BJ80,0)</f>
        <v>0</v>
      </c>
      <c r="AI80" s="34" t="s">
        <v>4</v>
      </c>
      <c r="AJ80" s="52">
        <f t="shared" ref="AJ80:AJ87" si="103">IF(AN80=0,J80,0)</f>
        <v>0</v>
      </c>
      <c r="AK80" s="52">
        <f t="shared" ref="AK80:AK87" si="104">IF(AN80=12,J80,0)</f>
        <v>0</v>
      </c>
      <c r="AL80" s="52">
        <f t="shared" ref="AL80:AL87" si="105">IF(AN80=21,J80,0)</f>
        <v>0</v>
      </c>
      <c r="AN80" s="52">
        <v>21</v>
      </c>
      <c r="AO80" s="52">
        <f>G80*0</f>
        <v>0</v>
      </c>
      <c r="AP80" s="52">
        <f>G80*(1-0)</f>
        <v>0</v>
      </c>
      <c r="AQ80" s="54" t="s">
        <v>115</v>
      </c>
      <c r="AV80" s="52">
        <f t="shared" ref="AV80:AV87" si="106">AW80+AX80</f>
        <v>0</v>
      </c>
      <c r="AW80" s="52">
        <f t="shared" ref="AW80:AW87" si="107">F80*AO80</f>
        <v>0</v>
      </c>
      <c r="AX80" s="52">
        <f t="shared" ref="AX80:AX87" si="108">F80*AP80</f>
        <v>0</v>
      </c>
      <c r="AY80" s="54" t="s">
        <v>240</v>
      </c>
      <c r="AZ80" s="54" t="s">
        <v>113</v>
      </c>
      <c r="BA80" s="34" t="s">
        <v>114</v>
      </c>
      <c r="BC80" s="52">
        <f t="shared" ref="BC80:BC87" si="109">AW80+AX80</f>
        <v>0</v>
      </c>
      <c r="BD80" s="52">
        <f t="shared" ref="BD80:BD87" si="110">G80/(100-BE80)*100</f>
        <v>0</v>
      </c>
      <c r="BE80" s="52">
        <v>0</v>
      </c>
      <c r="BF80" s="52">
        <f>80</f>
        <v>80</v>
      </c>
      <c r="BH80" s="52">
        <f t="shared" ref="BH80:BH87" si="111">F80*AO80</f>
        <v>0</v>
      </c>
      <c r="BI80" s="52">
        <f t="shared" ref="BI80:BI87" si="112">F80*AP80</f>
        <v>0</v>
      </c>
      <c r="BJ80" s="52">
        <f t="shared" ref="BJ80:BJ87" si="113">F80*G80</f>
        <v>0</v>
      </c>
      <c r="BK80" s="52"/>
      <c r="BL80" s="52"/>
      <c r="BW80" s="52">
        <v>21</v>
      </c>
      <c r="BX80" s="3" t="s">
        <v>125</v>
      </c>
    </row>
    <row r="81" spans="1:76" ht="14.4" x14ac:dyDescent="0.3">
      <c r="A81" s="1" t="s">
        <v>241</v>
      </c>
      <c r="B81" s="2" t="s">
        <v>130</v>
      </c>
      <c r="C81" s="72" t="s">
        <v>131</v>
      </c>
      <c r="D81" s="67"/>
      <c r="E81" s="2" t="s">
        <v>126</v>
      </c>
      <c r="F81" s="52">
        <v>108</v>
      </c>
      <c r="G81" s="52">
        <v>0</v>
      </c>
      <c r="H81" s="52">
        <f t="shared" si="92"/>
        <v>0</v>
      </c>
      <c r="I81" s="52">
        <f t="shared" si="93"/>
        <v>0</v>
      </c>
      <c r="J81" s="52">
        <f t="shared" si="94"/>
        <v>0</v>
      </c>
      <c r="K81" s="53" t="s">
        <v>127</v>
      </c>
      <c r="Z81" s="52">
        <f t="shared" si="95"/>
        <v>0</v>
      </c>
      <c r="AB81" s="52">
        <f t="shared" si="96"/>
        <v>0</v>
      </c>
      <c r="AC81" s="52">
        <f t="shared" si="97"/>
        <v>0</v>
      </c>
      <c r="AD81" s="52">
        <f t="shared" si="98"/>
        <v>0</v>
      </c>
      <c r="AE81" s="52">
        <f t="shared" si="99"/>
        <v>0</v>
      </c>
      <c r="AF81" s="52">
        <f t="shared" si="100"/>
        <v>0</v>
      </c>
      <c r="AG81" s="52">
        <f t="shared" si="101"/>
        <v>0</v>
      </c>
      <c r="AH81" s="52">
        <f t="shared" si="102"/>
        <v>0</v>
      </c>
      <c r="AI81" s="34" t="s">
        <v>4</v>
      </c>
      <c r="AJ81" s="52">
        <f t="shared" si="103"/>
        <v>0</v>
      </c>
      <c r="AK81" s="52">
        <f t="shared" si="104"/>
        <v>0</v>
      </c>
      <c r="AL81" s="52">
        <f t="shared" si="105"/>
        <v>0</v>
      </c>
      <c r="AN81" s="52">
        <v>21</v>
      </c>
      <c r="AO81" s="52">
        <f>G81*0</f>
        <v>0</v>
      </c>
      <c r="AP81" s="52">
        <f>G81*(1-0)</f>
        <v>0</v>
      </c>
      <c r="AQ81" s="54" t="s">
        <v>115</v>
      </c>
      <c r="AV81" s="52">
        <f t="shared" si="106"/>
        <v>0</v>
      </c>
      <c r="AW81" s="52">
        <f t="shared" si="107"/>
        <v>0</v>
      </c>
      <c r="AX81" s="52">
        <f t="shared" si="108"/>
        <v>0</v>
      </c>
      <c r="AY81" s="54" t="s">
        <v>240</v>
      </c>
      <c r="AZ81" s="54" t="s">
        <v>113</v>
      </c>
      <c r="BA81" s="34" t="s">
        <v>114</v>
      </c>
      <c r="BC81" s="52">
        <f t="shared" si="109"/>
        <v>0</v>
      </c>
      <c r="BD81" s="52">
        <f t="shared" si="110"/>
        <v>0</v>
      </c>
      <c r="BE81" s="52">
        <v>0</v>
      </c>
      <c r="BF81" s="52">
        <f>81</f>
        <v>81</v>
      </c>
      <c r="BH81" s="52">
        <f t="shared" si="111"/>
        <v>0</v>
      </c>
      <c r="BI81" s="52">
        <f t="shared" si="112"/>
        <v>0</v>
      </c>
      <c r="BJ81" s="52">
        <f t="shared" si="113"/>
        <v>0</v>
      </c>
      <c r="BK81" s="52"/>
      <c r="BL81" s="52"/>
      <c r="BW81" s="52">
        <v>21</v>
      </c>
      <c r="BX81" s="3" t="s">
        <v>131</v>
      </c>
    </row>
    <row r="82" spans="1:76" ht="14.4" x14ac:dyDescent="0.3">
      <c r="A82" s="1" t="s">
        <v>242</v>
      </c>
      <c r="B82" s="2" t="s">
        <v>136</v>
      </c>
      <c r="C82" s="72" t="s">
        <v>155</v>
      </c>
      <c r="D82" s="67"/>
      <c r="E82" s="2" t="s">
        <v>111</v>
      </c>
      <c r="F82" s="52">
        <v>32</v>
      </c>
      <c r="G82" s="52">
        <v>0</v>
      </c>
      <c r="H82" s="52">
        <f t="shared" si="92"/>
        <v>0</v>
      </c>
      <c r="I82" s="52">
        <f t="shared" si="93"/>
        <v>0</v>
      </c>
      <c r="J82" s="52">
        <f t="shared" si="94"/>
        <v>0</v>
      </c>
      <c r="K82" s="53" t="s">
        <v>4</v>
      </c>
      <c r="Z82" s="52">
        <f t="shared" si="95"/>
        <v>0</v>
      </c>
      <c r="AB82" s="52">
        <f t="shared" si="96"/>
        <v>0</v>
      </c>
      <c r="AC82" s="52">
        <f t="shared" si="97"/>
        <v>0</v>
      </c>
      <c r="AD82" s="52">
        <f t="shared" si="98"/>
        <v>0</v>
      </c>
      <c r="AE82" s="52">
        <f t="shared" si="99"/>
        <v>0</v>
      </c>
      <c r="AF82" s="52">
        <f t="shared" si="100"/>
        <v>0</v>
      </c>
      <c r="AG82" s="52">
        <f t="shared" si="101"/>
        <v>0</v>
      </c>
      <c r="AH82" s="52">
        <f t="shared" si="102"/>
        <v>0</v>
      </c>
      <c r="AI82" s="34" t="s">
        <v>4</v>
      </c>
      <c r="AJ82" s="52">
        <f t="shared" si="103"/>
        <v>0</v>
      </c>
      <c r="AK82" s="52">
        <f t="shared" si="104"/>
        <v>0</v>
      </c>
      <c r="AL82" s="52">
        <f t="shared" si="105"/>
        <v>0</v>
      </c>
      <c r="AN82" s="52">
        <v>21</v>
      </c>
      <c r="AO82" s="52">
        <f t="shared" ref="AO82:AO87" si="114">G82*1</f>
        <v>0</v>
      </c>
      <c r="AP82" s="52">
        <f t="shared" ref="AP82:AP87" si="115">G82*(1-1)</f>
        <v>0</v>
      </c>
      <c r="AQ82" s="54" t="s">
        <v>108</v>
      </c>
      <c r="AV82" s="52">
        <f t="shared" si="106"/>
        <v>0</v>
      </c>
      <c r="AW82" s="52">
        <f t="shared" si="107"/>
        <v>0</v>
      </c>
      <c r="AX82" s="52">
        <f t="shared" si="108"/>
        <v>0</v>
      </c>
      <c r="AY82" s="54" t="s">
        <v>240</v>
      </c>
      <c r="AZ82" s="54" t="s">
        <v>113</v>
      </c>
      <c r="BA82" s="34" t="s">
        <v>114</v>
      </c>
      <c r="BC82" s="52">
        <f t="shared" si="109"/>
        <v>0</v>
      </c>
      <c r="BD82" s="52">
        <f t="shared" si="110"/>
        <v>0</v>
      </c>
      <c r="BE82" s="52">
        <v>0</v>
      </c>
      <c r="BF82" s="52">
        <f>82</f>
        <v>82</v>
      </c>
      <c r="BH82" s="52">
        <f t="shared" si="111"/>
        <v>0</v>
      </c>
      <c r="BI82" s="52">
        <f t="shared" si="112"/>
        <v>0</v>
      </c>
      <c r="BJ82" s="52">
        <f t="shared" si="113"/>
        <v>0</v>
      </c>
      <c r="BK82" s="52"/>
      <c r="BL82" s="52"/>
      <c r="BW82" s="52">
        <v>21</v>
      </c>
      <c r="BX82" s="3" t="s">
        <v>155</v>
      </c>
    </row>
    <row r="83" spans="1:76" ht="14.4" x14ac:dyDescent="0.3">
      <c r="A83" s="1" t="s">
        <v>243</v>
      </c>
      <c r="B83" s="2" t="s">
        <v>139</v>
      </c>
      <c r="C83" s="72" t="s">
        <v>149</v>
      </c>
      <c r="D83" s="67"/>
      <c r="E83" s="2" t="s">
        <v>111</v>
      </c>
      <c r="F83" s="52">
        <v>22</v>
      </c>
      <c r="G83" s="52">
        <v>0</v>
      </c>
      <c r="H83" s="52">
        <f t="shared" si="92"/>
        <v>0</v>
      </c>
      <c r="I83" s="52">
        <f t="shared" si="93"/>
        <v>0</v>
      </c>
      <c r="J83" s="52">
        <f t="shared" si="94"/>
        <v>0</v>
      </c>
      <c r="K83" s="53" t="s">
        <v>4</v>
      </c>
      <c r="Z83" s="52">
        <f t="shared" si="95"/>
        <v>0</v>
      </c>
      <c r="AB83" s="52">
        <f t="shared" si="96"/>
        <v>0</v>
      </c>
      <c r="AC83" s="52">
        <f t="shared" si="97"/>
        <v>0</v>
      </c>
      <c r="AD83" s="52">
        <f t="shared" si="98"/>
        <v>0</v>
      </c>
      <c r="AE83" s="52">
        <f t="shared" si="99"/>
        <v>0</v>
      </c>
      <c r="AF83" s="52">
        <f t="shared" si="100"/>
        <v>0</v>
      </c>
      <c r="AG83" s="52">
        <f t="shared" si="101"/>
        <v>0</v>
      </c>
      <c r="AH83" s="52">
        <f t="shared" si="102"/>
        <v>0</v>
      </c>
      <c r="AI83" s="34" t="s">
        <v>4</v>
      </c>
      <c r="AJ83" s="52">
        <f t="shared" si="103"/>
        <v>0</v>
      </c>
      <c r="AK83" s="52">
        <f t="shared" si="104"/>
        <v>0</v>
      </c>
      <c r="AL83" s="52">
        <f t="shared" si="105"/>
        <v>0</v>
      </c>
      <c r="AN83" s="52">
        <v>21</v>
      </c>
      <c r="AO83" s="52">
        <f t="shared" si="114"/>
        <v>0</v>
      </c>
      <c r="AP83" s="52">
        <f t="shared" si="115"/>
        <v>0</v>
      </c>
      <c r="AQ83" s="54" t="s">
        <v>108</v>
      </c>
      <c r="AV83" s="52">
        <f t="shared" si="106"/>
        <v>0</v>
      </c>
      <c r="AW83" s="52">
        <f t="shared" si="107"/>
        <v>0</v>
      </c>
      <c r="AX83" s="52">
        <f t="shared" si="108"/>
        <v>0</v>
      </c>
      <c r="AY83" s="54" t="s">
        <v>240</v>
      </c>
      <c r="AZ83" s="54" t="s">
        <v>113</v>
      </c>
      <c r="BA83" s="34" t="s">
        <v>114</v>
      </c>
      <c r="BC83" s="52">
        <f t="shared" si="109"/>
        <v>0</v>
      </c>
      <c r="BD83" s="52">
        <f t="shared" si="110"/>
        <v>0</v>
      </c>
      <c r="BE83" s="52">
        <v>0</v>
      </c>
      <c r="BF83" s="52">
        <f>83</f>
        <v>83</v>
      </c>
      <c r="BH83" s="52">
        <f t="shared" si="111"/>
        <v>0</v>
      </c>
      <c r="BI83" s="52">
        <f t="shared" si="112"/>
        <v>0</v>
      </c>
      <c r="BJ83" s="52">
        <f t="shared" si="113"/>
        <v>0</v>
      </c>
      <c r="BK83" s="52"/>
      <c r="BL83" s="52"/>
      <c r="BW83" s="52">
        <v>21</v>
      </c>
      <c r="BX83" s="3" t="s">
        <v>149</v>
      </c>
    </row>
    <row r="84" spans="1:76" ht="14.4" x14ac:dyDescent="0.3">
      <c r="A84" s="1" t="s">
        <v>244</v>
      </c>
      <c r="B84" s="2" t="s">
        <v>142</v>
      </c>
      <c r="C84" s="72" t="s">
        <v>160</v>
      </c>
      <c r="D84" s="67"/>
      <c r="E84" s="2" t="s">
        <v>111</v>
      </c>
      <c r="F84" s="52">
        <v>37</v>
      </c>
      <c r="G84" s="52">
        <v>0</v>
      </c>
      <c r="H84" s="52">
        <f t="shared" si="92"/>
        <v>0</v>
      </c>
      <c r="I84" s="52">
        <f t="shared" si="93"/>
        <v>0</v>
      </c>
      <c r="J84" s="52">
        <f t="shared" si="94"/>
        <v>0</v>
      </c>
      <c r="K84" s="53" t="s">
        <v>4</v>
      </c>
      <c r="Z84" s="52">
        <f t="shared" si="95"/>
        <v>0</v>
      </c>
      <c r="AB84" s="52">
        <f t="shared" si="96"/>
        <v>0</v>
      </c>
      <c r="AC84" s="52">
        <f t="shared" si="97"/>
        <v>0</v>
      </c>
      <c r="AD84" s="52">
        <f t="shared" si="98"/>
        <v>0</v>
      </c>
      <c r="AE84" s="52">
        <f t="shared" si="99"/>
        <v>0</v>
      </c>
      <c r="AF84" s="52">
        <f t="shared" si="100"/>
        <v>0</v>
      </c>
      <c r="AG84" s="52">
        <f t="shared" si="101"/>
        <v>0</v>
      </c>
      <c r="AH84" s="52">
        <f t="shared" si="102"/>
        <v>0</v>
      </c>
      <c r="AI84" s="34" t="s">
        <v>4</v>
      </c>
      <c r="AJ84" s="52">
        <f t="shared" si="103"/>
        <v>0</v>
      </c>
      <c r="AK84" s="52">
        <f t="shared" si="104"/>
        <v>0</v>
      </c>
      <c r="AL84" s="52">
        <f t="shared" si="105"/>
        <v>0</v>
      </c>
      <c r="AN84" s="52">
        <v>21</v>
      </c>
      <c r="AO84" s="52">
        <f t="shared" si="114"/>
        <v>0</v>
      </c>
      <c r="AP84" s="52">
        <f t="shared" si="115"/>
        <v>0</v>
      </c>
      <c r="AQ84" s="54" t="s">
        <v>108</v>
      </c>
      <c r="AV84" s="52">
        <f t="shared" si="106"/>
        <v>0</v>
      </c>
      <c r="AW84" s="52">
        <f t="shared" si="107"/>
        <v>0</v>
      </c>
      <c r="AX84" s="52">
        <f t="shared" si="108"/>
        <v>0</v>
      </c>
      <c r="AY84" s="54" t="s">
        <v>240</v>
      </c>
      <c r="AZ84" s="54" t="s">
        <v>113</v>
      </c>
      <c r="BA84" s="34" t="s">
        <v>114</v>
      </c>
      <c r="BC84" s="52">
        <f t="shared" si="109"/>
        <v>0</v>
      </c>
      <c r="BD84" s="52">
        <f t="shared" si="110"/>
        <v>0</v>
      </c>
      <c r="BE84" s="52">
        <v>0</v>
      </c>
      <c r="BF84" s="52">
        <f>84</f>
        <v>84</v>
      </c>
      <c r="BH84" s="52">
        <f t="shared" si="111"/>
        <v>0</v>
      </c>
      <c r="BI84" s="52">
        <f t="shared" si="112"/>
        <v>0</v>
      </c>
      <c r="BJ84" s="52">
        <f t="shared" si="113"/>
        <v>0</v>
      </c>
      <c r="BK84" s="52"/>
      <c r="BL84" s="52"/>
      <c r="BW84" s="52">
        <v>21</v>
      </c>
      <c r="BX84" s="3" t="s">
        <v>160</v>
      </c>
    </row>
    <row r="85" spans="1:76" ht="14.4" x14ac:dyDescent="0.3">
      <c r="A85" s="1" t="s">
        <v>245</v>
      </c>
      <c r="B85" s="2" t="s">
        <v>145</v>
      </c>
      <c r="C85" s="72" t="s">
        <v>213</v>
      </c>
      <c r="D85" s="67"/>
      <c r="E85" s="2" t="s">
        <v>111</v>
      </c>
      <c r="F85" s="52">
        <v>71</v>
      </c>
      <c r="G85" s="52">
        <v>0</v>
      </c>
      <c r="H85" s="52">
        <f t="shared" si="92"/>
        <v>0</v>
      </c>
      <c r="I85" s="52">
        <f t="shared" si="93"/>
        <v>0</v>
      </c>
      <c r="J85" s="52">
        <f t="shared" si="94"/>
        <v>0</v>
      </c>
      <c r="K85" s="53" t="s">
        <v>4</v>
      </c>
      <c r="Z85" s="52">
        <f t="shared" si="95"/>
        <v>0</v>
      </c>
      <c r="AB85" s="52">
        <f t="shared" si="96"/>
        <v>0</v>
      </c>
      <c r="AC85" s="52">
        <f t="shared" si="97"/>
        <v>0</v>
      </c>
      <c r="AD85" s="52">
        <f t="shared" si="98"/>
        <v>0</v>
      </c>
      <c r="AE85" s="52">
        <f t="shared" si="99"/>
        <v>0</v>
      </c>
      <c r="AF85" s="52">
        <f t="shared" si="100"/>
        <v>0</v>
      </c>
      <c r="AG85" s="52">
        <f t="shared" si="101"/>
        <v>0</v>
      </c>
      <c r="AH85" s="52">
        <f t="shared" si="102"/>
        <v>0</v>
      </c>
      <c r="AI85" s="34" t="s">
        <v>4</v>
      </c>
      <c r="AJ85" s="52">
        <f t="shared" si="103"/>
        <v>0</v>
      </c>
      <c r="AK85" s="52">
        <f t="shared" si="104"/>
        <v>0</v>
      </c>
      <c r="AL85" s="52">
        <f t="shared" si="105"/>
        <v>0</v>
      </c>
      <c r="AN85" s="52">
        <v>21</v>
      </c>
      <c r="AO85" s="52">
        <f t="shared" si="114"/>
        <v>0</v>
      </c>
      <c r="AP85" s="52">
        <f t="shared" si="115"/>
        <v>0</v>
      </c>
      <c r="AQ85" s="54" t="s">
        <v>108</v>
      </c>
      <c r="AV85" s="52">
        <f t="shared" si="106"/>
        <v>0</v>
      </c>
      <c r="AW85" s="52">
        <f t="shared" si="107"/>
        <v>0</v>
      </c>
      <c r="AX85" s="52">
        <f t="shared" si="108"/>
        <v>0</v>
      </c>
      <c r="AY85" s="54" t="s">
        <v>240</v>
      </c>
      <c r="AZ85" s="54" t="s">
        <v>113</v>
      </c>
      <c r="BA85" s="34" t="s">
        <v>114</v>
      </c>
      <c r="BC85" s="52">
        <f t="shared" si="109"/>
        <v>0</v>
      </c>
      <c r="BD85" s="52">
        <f t="shared" si="110"/>
        <v>0</v>
      </c>
      <c r="BE85" s="52">
        <v>0</v>
      </c>
      <c r="BF85" s="52">
        <f>85</f>
        <v>85</v>
      </c>
      <c r="BH85" s="52">
        <f t="shared" si="111"/>
        <v>0</v>
      </c>
      <c r="BI85" s="52">
        <f t="shared" si="112"/>
        <v>0</v>
      </c>
      <c r="BJ85" s="52">
        <f t="shared" si="113"/>
        <v>0</v>
      </c>
      <c r="BK85" s="52"/>
      <c r="BL85" s="52"/>
      <c r="BW85" s="52">
        <v>21</v>
      </c>
      <c r="BX85" s="3" t="s">
        <v>213</v>
      </c>
    </row>
    <row r="86" spans="1:76" ht="14.4" x14ac:dyDescent="0.3">
      <c r="A86" s="1" t="s">
        <v>246</v>
      </c>
      <c r="B86" s="2" t="s">
        <v>145</v>
      </c>
      <c r="C86" s="72" t="s">
        <v>166</v>
      </c>
      <c r="D86" s="67"/>
      <c r="E86" s="2" t="s">
        <v>111</v>
      </c>
      <c r="F86" s="52">
        <v>6</v>
      </c>
      <c r="G86" s="52">
        <v>0</v>
      </c>
      <c r="H86" s="52">
        <f t="shared" si="92"/>
        <v>0</v>
      </c>
      <c r="I86" s="52">
        <f t="shared" si="93"/>
        <v>0</v>
      </c>
      <c r="J86" s="52">
        <f t="shared" si="94"/>
        <v>0</v>
      </c>
      <c r="K86" s="53" t="s">
        <v>4</v>
      </c>
      <c r="Z86" s="52">
        <f t="shared" si="95"/>
        <v>0</v>
      </c>
      <c r="AB86" s="52">
        <f t="shared" si="96"/>
        <v>0</v>
      </c>
      <c r="AC86" s="52">
        <f t="shared" si="97"/>
        <v>0</v>
      </c>
      <c r="AD86" s="52">
        <f t="shared" si="98"/>
        <v>0</v>
      </c>
      <c r="AE86" s="52">
        <f t="shared" si="99"/>
        <v>0</v>
      </c>
      <c r="AF86" s="52">
        <f t="shared" si="100"/>
        <v>0</v>
      </c>
      <c r="AG86" s="52">
        <f t="shared" si="101"/>
        <v>0</v>
      </c>
      <c r="AH86" s="52">
        <f t="shared" si="102"/>
        <v>0</v>
      </c>
      <c r="AI86" s="34" t="s">
        <v>4</v>
      </c>
      <c r="AJ86" s="52">
        <f t="shared" si="103"/>
        <v>0</v>
      </c>
      <c r="AK86" s="52">
        <f t="shared" si="104"/>
        <v>0</v>
      </c>
      <c r="AL86" s="52">
        <f t="shared" si="105"/>
        <v>0</v>
      </c>
      <c r="AN86" s="52">
        <v>21</v>
      </c>
      <c r="AO86" s="52">
        <f t="shared" si="114"/>
        <v>0</v>
      </c>
      <c r="AP86" s="52">
        <f t="shared" si="115"/>
        <v>0</v>
      </c>
      <c r="AQ86" s="54" t="s">
        <v>108</v>
      </c>
      <c r="AV86" s="52">
        <f t="shared" si="106"/>
        <v>0</v>
      </c>
      <c r="AW86" s="52">
        <f t="shared" si="107"/>
        <v>0</v>
      </c>
      <c r="AX86" s="52">
        <f t="shared" si="108"/>
        <v>0</v>
      </c>
      <c r="AY86" s="54" t="s">
        <v>240</v>
      </c>
      <c r="AZ86" s="54" t="s">
        <v>113</v>
      </c>
      <c r="BA86" s="34" t="s">
        <v>114</v>
      </c>
      <c r="BC86" s="52">
        <f t="shared" si="109"/>
        <v>0</v>
      </c>
      <c r="BD86" s="52">
        <f t="shared" si="110"/>
        <v>0</v>
      </c>
      <c r="BE86" s="52">
        <v>0</v>
      </c>
      <c r="BF86" s="52">
        <f>86</f>
        <v>86</v>
      </c>
      <c r="BH86" s="52">
        <f t="shared" si="111"/>
        <v>0</v>
      </c>
      <c r="BI86" s="52">
        <f t="shared" si="112"/>
        <v>0</v>
      </c>
      <c r="BJ86" s="52">
        <f t="shared" si="113"/>
        <v>0</v>
      </c>
      <c r="BK86" s="52"/>
      <c r="BL86" s="52"/>
      <c r="BW86" s="52">
        <v>21</v>
      </c>
      <c r="BX86" s="3" t="s">
        <v>166</v>
      </c>
    </row>
    <row r="87" spans="1:76" ht="26.4" x14ac:dyDescent="0.3">
      <c r="A87" s="1" t="s">
        <v>247</v>
      </c>
      <c r="B87" s="2" t="s">
        <v>172</v>
      </c>
      <c r="C87" s="72" t="s">
        <v>173</v>
      </c>
      <c r="D87" s="67"/>
      <c r="E87" s="2" t="s">
        <v>111</v>
      </c>
      <c r="F87" s="52">
        <v>24</v>
      </c>
      <c r="G87" s="52">
        <v>0</v>
      </c>
      <c r="H87" s="52">
        <f t="shared" si="92"/>
        <v>0</v>
      </c>
      <c r="I87" s="52">
        <f t="shared" si="93"/>
        <v>0</v>
      </c>
      <c r="J87" s="52">
        <f t="shared" si="94"/>
        <v>0</v>
      </c>
      <c r="K87" s="53" t="s">
        <v>4</v>
      </c>
      <c r="Z87" s="52">
        <f t="shared" si="95"/>
        <v>0</v>
      </c>
      <c r="AB87" s="52">
        <f t="shared" si="96"/>
        <v>0</v>
      </c>
      <c r="AC87" s="52">
        <f t="shared" si="97"/>
        <v>0</v>
      </c>
      <c r="AD87" s="52">
        <f t="shared" si="98"/>
        <v>0</v>
      </c>
      <c r="AE87" s="52">
        <f t="shared" si="99"/>
        <v>0</v>
      </c>
      <c r="AF87" s="52">
        <f t="shared" si="100"/>
        <v>0</v>
      </c>
      <c r="AG87" s="52">
        <f t="shared" si="101"/>
        <v>0</v>
      </c>
      <c r="AH87" s="52">
        <f t="shared" si="102"/>
        <v>0</v>
      </c>
      <c r="AI87" s="34" t="s">
        <v>4</v>
      </c>
      <c r="AJ87" s="52">
        <f t="shared" si="103"/>
        <v>0</v>
      </c>
      <c r="AK87" s="52">
        <f t="shared" si="104"/>
        <v>0</v>
      </c>
      <c r="AL87" s="52">
        <f t="shared" si="105"/>
        <v>0</v>
      </c>
      <c r="AN87" s="52">
        <v>21</v>
      </c>
      <c r="AO87" s="52">
        <f t="shared" si="114"/>
        <v>0</v>
      </c>
      <c r="AP87" s="52">
        <f t="shared" si="115"/>
        <v>0</v>
      </c>
      <c r="AQ87" s="54" t="s">
        <v>108</v>
      </c>
      <c r="AV87" s="52">
        <f t="shared" si="106"/>
        <v>0</v>
      </c>
      <c r="AW87" s="52">
        <f t="shared" si="107"/>
        <v>0</v>
      </c>
      <c r="AX87" s="52">
        <f t="shared" si="108"/>
        <v>0</v>
      </c>
      <c r="AY87" s="54" t="s">
        <v>240</v>
      </c>
      <c r="AZ87" s="54" t="s">
        <v>113</v>
      </c>
      <c r="BA87" s="34" t="s">
        <v>114</v>
      </c>
      <c r="BC87" s="52">
        <f t="shared" si="109"/>
        <v>0</v>
      </c>
      <c r="BD87" s="52">
        <f t="shared" si="110"/>
        <v>0</v>
      </c>
      <c r="BE87" s="52">
        <v>0</v>
      </c>
      <c r="BF87" s="52">
        <f>87</f>
        <v>87</v>
      </c>
      <c r="BH87" s="52">
        <f t="shared" si="111"/>
        <v>0</v>
      </c>
      <c r="BI87" s="52">
        <f t="shared" si="112"/>
        <v>0</v>
      </c>
      <c r="BJ87" s="52">
        <f t="shared" si="113"/>
        <v>0</v>
      </c>
      <c r="BK87" s="52"/>
      <c r="BL87" s="52"/>
      <c r="BW87" s="52">
        <v>21</v>
      </c>
      <c r="BX87" s="3" t="s">
        <v>173</v>
      </c>
    </row>
    <row r="88" spans="1:76" ht="14.4" x14ac:dyDescent="0.3">
      <c r="A88" s="48" t="s">
        <v>4</v>
      </c>
      <c r="B88" s="49" t="s">
        <v>248</v>
      </c>
      <c r="C88" s="145" t="s">
        <v>249</v>
      </c>
      <c r="D88" s="146"/>
      <c r="E88" s="50" t="s">
        <v>72</v>
      </c>
      <c r="F88" s="50" t="s">
        <v>72</v>
      </c>
      <c r="G88" s="50" t="s">
        <v>72</v>
      </c>
      <c r="H88" s="28">
        <f>SUM(H89:H99)</f>
        <v>0</v>
      </c>
      <c r="I88" s="28">
        <f>SUM(I89:I99)</f>
        <v>0</v>
      </c>
      <c r="J88" s="28">
        <f>SUM(J89:J99)</f>
        <v>0</v>
      </c>
      <c r="K88" s="51" t="s">
        <v>4</v>
      </c>
      <c r="AI88" s="34" t="s">
        <v>4</v>
      </c>
      <c r="AS88" s="28">
        <f>SUM(AJ89:AJ99)</f>
        <v>0</v>
      </c>
      <c r="AT88" s="28">
        <f>SUM(AK89:AK99)</f>
        <v>0</v>
      </c>
      <c r="AU88" s="28">
        <f>SUM(AL89:AL99)</f>
        <v>0</v>
      </c>
    </row>
    <row r="89" spans="1:76" ht="14.4" x14ac:dyDescent="0.3">
      <c r="A89" s="1" t="s">
        <v>250</v>
      </c>
      <c r="B89" s="2" t="s">
        <v>251</v>
      </c>
      <c r="C89" s="72" t="s">
        <v>252</v>
      </c>
      <c r="D89" s="67"/>
      <c r="E89" s="2" t="s">
        <v>253</v>
      </c>
      <c r="F89" s="52">
        <v>1</v>
      </c>
      <c r="G89" s="52">
        <v>0</v>
      </c>
      <c r="H89" s="52">
        <f t="shared" ref="H89:H94" si="116">F89*AO89</f>
        <v>0</v>
      </c>
      <c r="I89" s="52">
        <f t="shared" ref="I89:I94" si="117">F89*AP89</f>
        <v>0</v>
      </c>
      <c r="J89" s="52">
        <f t="shared" ref="J89:J94" si="118">F89*G89</f>
        <v>0</v>
      </c>
      <c r="K89" s="53" t="s">
        <v>4</v>
      </c>
      <c r="Z89" s="52">
        <f t="shared" ref="Z89:Z94" si="119">IF(AQ89="5",BJ89,0)</f>
        <v>0</v>
      </c>
      <c r="AB89" s="52">
        <f t="shared" ref="AB89:AB94" si="120">IF(AQ89="1",BH89,0)</f>
        <v>0</v>
      </c>
      <c r="AC89" s="52">
        <f t="shared" ref="AC89:AC94" si="121">IF(AQ89="1",BI89,0)</f>
        <v>0</v>
      </c>
      <c r="AD89" s="52">
        <f t="shared" ref="AD89:AD94" si="122">IF(AQ89="7",BH89,0)</f>
        <v>0</v>
      </c>
      <c r="AE89" s="52">
        <f t="shared" ref="AE89:AE94" si="123">IF(AQ89="7",BI89,0)</f>
        <v>0</v>
      </c>
      <c r="AF89" s="52">
        <f t="shared" ref="AF89:AF94" si="124">IF(AQ89="2",BH89,0)</f>
        <v>0</v>
      </c>
      <c r="AG89" s="52">
        <f t="shared" ref="AG89:AG94" si="125">IF(AQ89="2",BI89,0)</f>
        <v>0</v>
      </c>
      <c r="AH89" s="52">
        <f t="shared" ref="AH89:AH94" si="126">IF(AQ89="0",BJ89,0)</f>
        <v>0</v>
      </c>
      <c r="AI89" s="34" t="s">
        <v>4</v>
      </c>
      <c r="AJ89" s="52">
        <f t="shared" ref="AJ89:AJ94" si="127">IF(AN89=0,J89,0)</f>
        <v>0</v>
      </c>
      <c r="AK89" s="52">
        <f t="shared" ref="AK89:AK94" si="128">IF(AN89=12,J89,0)</f>
        <v>0</v>
      </c>
      <c r="AL89" s="52">
        <f t="shared" ref="AL89:AL94" si="129">IF(AN89=21,J89,0)</f>
        <v>0</v>
      </c>
      <c r="AN89" s="52">
        <v>21</v>
      </c>
      <c r="AO89" s="52">
        <f>G89*1</f>
        <v>0</v>
      </c>
      <c r="AP89" s="52">
        <f>G89*(1-1)</f>
        <v>0</v>
      </c>
      <c r="AQ89" s="54" t="s">
        <v>108</v>
      </c>
      <c r="AV89" s="52">
        <f t="shared" ref="AV89:AV94" si="130">AW89+AX89</f>
        <v>0</v>
      </c>
      <c r="AW89" s="52">
        <f t="shared" ref="AW89:AW94" si="131">F89*AO89</f>
        <v>0</v>
      </c>
      <c r="AX89" s="52">
        <f t="shared" ref="AX89:AX94" si="132">F89*AP89</f>
        <v>0</v>
      </c>
      <c r="AY89" s="54" t="s">
        <v>254</v>
      </c>
      <c r="AZ89" s="54" t="s">
        <v>113</v>
      </c>
      <c r="BA89" s="34" t="s">
        <v>114</v>
      </c>
      <c r="BC89" s="52">
        <f t="shared" ref="BC89:BC94" si="133">AW89+AX89</f>
        <v>0</v>
      </c>
      <c r="BD89" s="52">
        <f t="shared" ref="BD89:BD94" si="134">G89/(100-BE89)*100</f>
        <v>0</v>
      </c>
      <c r="BE89" s="52">
        <v>0</v>
      </c>
      <c r="BF89" s="52">
        <f>89</f>
        <v>89</v>
      </c>
      <c r="BH89" s="52">
        <f t="shared" ref="BH89:BH94" si="135">F89*AO89</f>
        <v>0</v>
      </c>
      <c r="BI89" s="52">
        <f t="shared" ref="BI89:BI94" si="136">F89*AP89</f>
        <v>0</v>
      </c>
      <c r="BJ89" s="52">
        <f t="shared" ref="BJ89:BJ94" si="137">F89*G89</f>
        <v>0</v>
      </c>
      <c r="BK89" s="52"/>
      <c r="BL89" s="52"/>
      <c r="BW89" s="52">
        <v>21</v>
      </c>
      <c r="BX89" s="3" t="s">
        <v>252</v>
      </c>
    </row>
    <row r="90" spans="1:76" ht="14.4" x14ac:dyDescent="0.3">
      <c r="A90" s="1" t="s">
        <v>255</v>
      </c>
      <c r="B90" s="2" t="s">
        <v>256</v>
      </c>
      <c r="C90" s="72" t="s">
        <v>257</v>
      </c>
      <c r="D90" s="67"/>
      <c r="E90" s="2" t="s">
        <v>258</v>
      </c>
      <c r="F90" s="52">
        <v>600</v>
      </c>
      <c r="G90" s="52">
        <v>0</v>
      </c>
      <c r="H90" s="52">
        <f t="shared" si="116"/>
        <v>0</v>
      </c>
      <c r="I90" s="52">
        <f t="shared" si="117"/>
        <v>0</v>
      </c>
      <c r="J90" s="52">
        <f t="shared" si="118"/>
        <v>0</v>
      </c>
      <c r="K90" s="53" t="s">
        <v>127</v>
      </c>
      <c r="Z90" s="52">
        <f t="shared" si="119"/>
        <v>0</v>
      </c>
      <c r="AB90" s="52">
        <f t="shared" si="120"/>
        <v>0</v>
      </c>
      <c r="AC90" s="52">
        <f t="shared" si="121"/>
        <v>0</v>
      </c>
      <c r="AD90" s="52">
        <f t="shared" si="122"/>
        <v>0</v>
      </c>
      <c r="AE90" s="52">
        <f t="shared" si="123"/>
        <v>0</v>
      </c>
      <c r="AF90" s="52">
        <f t="shared" si="124"/>
        <v>0</v>
      </c>
      <c r="AG90" s="52">
        <f t="shared" si="125"/>
        <v>0</v>
      </c>
      <c r="AH90" s="52">
        <f t="shared" si="126"/>
        <v>0</v>
      </c>
      <c r="AI90" s="34" t="s">
        <v>4</v>
      </c>
      <c r="AJ90" s="52">
        <f t="shared" si="127"/>
        <v>0</v>
      </c>
      <c r="AK90" s="52">
        <f t="shared" si="128"/>
        <v>0</v>
      </c>
      <c r="AL90" s="52">
        <f t="shared" si="129"/>
        <v>0</v>
      </c>
      <c r="AN90" s="52">
        <v>21</v>
      </c>
      <c r="AO90" s="52">
        <f>G90*0</f>
        <v>0</v>
      </c>
      <c r="AP90" s="52">
        <f>G90*(1-0)</f>
        <v>0</v>
      </c>
      <c r="AQ90" s="54" t="s">
        <v>129</v>
      </c>
      <c r="AV90" s="52">
        <f t="shared" si="130"/>
        <v>0</v>
      </c>
      <c r="AW90" s="52">
        <f t="shared" si="131"/>
        <v>0</v>
      </c>
      <c r="AX90" s="52">
        <f t="shared" si="132"/>
        <v>0</v>
      </c>
      <c r="AY90" s="54" t="s">
        <v>254</v>
      </c>
      <c r="AZ90" s="54" t="s">
        <v>113</v>
      </c>
      <c r="BA90" s="34" t="s">
        <v>114</v>
      </c>
      <c r="BC90" s="52">
        <f t="shared" si="133"/>
        <v>0</v>
      </c>
      <c r="BD90" s="52">
        <f t="shared" si="134"/>
        <v>0</v>
      </c>
      <c r="BE90" s="52">
        <v>0</v>
      </c>
      <c r="BF90" s="52">
        <f>90</f>
        <v>90</v>
      </c>
      <c r="BH90" s="52">
        <f t="shared" si="135"/>
        <v>0</v>
      </c>
      <c r="BI90" s="52">
        <f t="shared" si="136"/>
        <v>0</v>
      </c>
      <c r="BJ90" s="52">
        <f t="shared" si="137"/>
        <v>0</v>
      </c>
      <c r="BK90" s="52"/>
      <c r="BL90" s="52"/>
      <c r="BW90" s="52">
        <v>21</v>
      </c>
      <c r="BX90" s="3" t="s">
        <v>257</v>
      </c>
    </row>
    <row r="91" spans="1:76" ht="14.4" x14ac:dyDescent="0.3">
      <c r="A91" s="1" t="s">
        <v>259</v>
      </c>
      <c r="B91" s="2" t="s">
        <v>260</v>
      </c>
      <c r="C91" s="72" t="s">
        <v>261</v>
      </c>
      <c r="D91" s="67"/>
      <c r="E91" s="2" t="s">
        <v>262</v>
      </c>
      <c r="F91" s="52">
        <v>40</v>
      </c>
      <c r="G91" s="52">
        <v>0</v>
      </c>
      <c r="H91" s="52">
        <f t="shared" si="116"/>
        <v>0</v>
      </c>
      <c r="I91" s="52">
        <f t="shared" si="117"/>
        <v>0</v>
      </c>
      <c r="J91" s="52">
        <f t="shared" si="118"/>
        <v>0</v>
      </c>
      <c r="K91" s="53" t="s">
        <v>4</v>
      </c>
      <c r="Z91" s="52">
        <f t="shared" si="119"/>
        <v>0</v>
      </c>
      <c r="AB91" s="52">
        <f t="shared" si="120"/>
        <v>0</v>
      </c>
      <c r="AC91" s="52">
        <f t="shared" si="121"/>
        <v>0</v>
      </c>
      <c r="AD91" s="52">
        <f t="shared" si="122"/>
        <v>0</v>
      </c>
      <c r="AE91" s="52">
        <f t="shared" si="123"/>
        <v>0</v>
      </c>
      <c r="AF91" s="52">
        <f t="shared" si="124"/>
        <v>0</v>
      </c>
      <c r="AG91" s="52">
        <f t="shared" si="125"/>
        <v>0</v>
      </c>
      <c r="AH91" s="52">
        <f t="shared" si="126"/>
        <v>0</v>
      </c>
      <c r="AI91" s="34" t="s">
        <v>4</v>
      </c>
      <c r="AJ91" s="52">
        <f t="shared" si="127"/>
        <v>0</v>
      </c>
      <c r="AK91" s="52">
        <f t="shared" si="128"/>
        <v>0</v>
      </c>
      <c r="AL91" s="52">
        <f t="shared" si="129"/>
        <v>0</v>
      </c>
      <c r="AN91" s="52">
        <v>21</v>
      </c>
      <c r="AO91" s="52">
        <f>G91*0</f>
        <v>0</v>
      </c>
      <c r="AP91" s="52">
        <f>G91*(1-0)</f>
        <v>0</v>
      </c>
      <c r="AQ91" s="54" t="s">
        <v>115</v>
      </c>
      <c r="AV91" s="52">
        <f t="shared" si="130"/>
        <v>0</v>
      </c>
      <c r="AW91" s="52">
        <f t="shared" si="131"/>
        <v>0</v>
      </c>
      <c r="AX91" s="52">
        <f t="shared" si="132"/>
        <v>0</v>
      </c>
      <c r="AY91" s="54" t="s">
        <v>254</v>
      </c>
      <c r="AZ91" s="54" t="s">
        <v>113</v>
      </c>
      <c r="BA91" s="34" t="s">
        <v>114</v>
      </c>
      <c r="BC91" s="52">
        <f t="shared" si="133"/>
        <v>0</v>
      </c>
      <c r="BD91" s="52">
        <f t="shared" si="134"/>
        <v>0</v>
      </c>
      <c r="BE91" s="52">
        <v>0</v>
      </c>
      <c r="BF91" s="52">
        <f>91</f>
        <v>91</v>
      </c>
      <c r="BH91" s="52">
        <f t="shared" si="135"/>
        <v>0</v>
      </c>
      <c r="BI91" s="52">
        <f t="shared" si="136"/>
        <v>0</v>
      </c>
      <c r="BJ91" s="52">
        <f t="shared" si="137"/>
        <v>0</v>
      </c>
      <c r="BK91" s="52"/>
      <c r="BL91" s="52"/>
      <c r="BW91" s="52">
        <v>21</v>
      </c>
      <c r="BX91" s="3" t="s">
        <v>261</v>
      </c>
    </row>
    <row r="92" spans="1:76" ht="14.4" x14ac:dyDescent="0.3">
      <c r="A92" s="1" t="s">
        <v>263</v>
      </c>
      <c r="B92" s="2" t="s">
        <v>264</v>
      </c>
      <c r="C92" s="72" t="s">
        <v>265</v>
      </c>
      <c r="D92" s="67"/>
      <c r="E92" s="2" t="s">
        <v>253</v>
      </c>
      <c r="F92" s="52">
        <v>1</v>
      </c>
      <c r="G92" s="52">
        <v>0</v>
      </c>
      <c r="H92" s="52">
        <f t="shared" si="116"/>
        <v>0</v>
      </c>
      <c r="I92" s="52">
        <f t="shared" si="117"/>
        <v>0</v>
      </c>
      <c r="J92" s="52">
        <f t="shared" si="118"/>
        <v>0</v>
      </c>
      <c r="K92" s="53" t="s">
        <v>4</v>
      </c>
      <c r="Z92" s="52">
        <f t="shared" si="119"/>
        <v>0</v>
      </c>
      <c r="AB92" s="52">
        <f t="shared" si="120"/>
        <v>0</v>
      </c>
      <c r="AC92" s="52">
        <f t="shared" si="121"/>
        <v>0</v>
      </c>
      <c r="AD92" s="52">
        <f t="shared" si="122"/>
        <v>0</v>
      </c>
      <c r="AE92" s="52">
        <f t="shared" si="123"/>
        <v>0</v>
      </c>
      <c r="AF92" s="52">
        <f t="shared" si="124"/>
        <v>0</v>
      </c>
      <c r="AG92" s="52">
        <f t="shared" si="125"/>
        <v>0</v>
      </c>
      <c r="AH92" s="52">
        <f t="shared" si="126"/>
        <v>0</v>
      </c>
      <c r="AI92" s="34" t="s">
        <v>4</v>
      </c>
      <c r="AJ92" s="52">
        <f t="shared" si="127"/>
        <v>0</v>
      </c>
      <c r="AK92" s="52">
        <f t="shared" si="128"/>
        <v>0</v>
      </c>
      <c r="AL92" s="52">
        <f t="shared" si="129"/>
        <v>0</v>
      </c>
      <c r="AN92" s="52">
        <v>21</v>
      </c>
      <c r="AO92" s="52">
        <f>G92*0</f>
        <v>0</v>
      </c>
      <c r="AP92" s="52">
        <f>G92*(1-0)</f>
        <v>0</v>
      </c>
      <c r="AQ92" s="54" t="s">
        <v>115</v>
      </c>
      <c r="AV92" s="52">
        <f t="shared" si="130"/>
        <v>0</v>
      </c>
      <c r="AW92" s="52">
        <f t="shared" si="131"/>
        <v>0</v>
      </c>
      <c r="AX92" s="52">
        <f t="shared" si="132"/>
        <v>0</v>
      </c>
      <c r="AY92" s="54" t="s">
        <v>254</v>
      </c>
      <c r="AZ92" s="54" t="s">
        <v>113</v>
      </c>
      <c r="BA92" s="34" t="s">
        <v>114</v>
      </c>
      <c r="BC92" s="52">
        <f t="shared" si="133"/>
        <v>0</v>
      </c>
      <c r="BD92" s="52">
        <f t="shared" si="134"/>
        <v>0</v>
      </c>
      <c r="BE92" s="52">
        <v>0</v>
      </c>
      <c r="BF92" s="52">
        <f>92</f>
        <v>92</v>
      </c>
      <c r="BH92" s="52">
        <f t="shared" si="135"/>
        <v>0</v>
      </c>
      <c r="BI92" s="52">
        <f t="shared" si="136"/>
        <v>0</v>
      </c>
      <c r="BJ92" s="52">
        <f t="shared" si="137"/>
        <v>0</v>
      </c>
      <c r="BK92" s="52"/>
      <c r="BL92" s="52"/>
      <c r="BW92" s="52">
        <v>21</v>
      </c>
      <c r="BX92" s="3" t="s">
        <v>265</v>
      </c>
    </row>
    <row r="93" spans="1:76" ht="14.4" x14ac:dyDescent="0.3">
      <c r="A93" s="1" t="s">
        <v>266</v>
      </c>
      <c r="B93" s="2" t="s">
        <v>267</v>
      </c>
      <c r="C93" s="72" t="s">
        <v>268</v>
      </c>
      <c r="D93" s="67"/>
      <c r="E93" s="2" t="s">
        <v>111</v>
      </c>
      <c r="F93" s="52">
        <v>1</v>
      </c>
      <c r="G93" s="52">
        <v>0</v>
      </c>
      <c r="H93" s="52">
        <f t="shared" si="116"/>
        <v>0</v>
      </c>
      <c r="I93" s="52">
        <f t="shared" si="117"/>
        <v>0</v>
      </c>
      <c r="J93" s="52">
        <f t="shared" si="118"/>
        <v>0</v>
      </c>
      <c r="K93" s="53" t="s">
        <v>4</v>
      </c>
      <c r="Z93" s="52">
        <f t="shared" si="119"/>
        <v>0</v>
      </c>
      <c r="AB93" s="52">
        <f t="shared" si="120"/>
        <v>0</v>
      </c>
      <c r="AC93" s="52">
        <f t="shared" si="121"/>
        <v>0</v>
      </c>
      <c r="AD93" s="52">
        <f t="shared" si="122"/>
        <v>0</v>
      </c>
      <c r="AE93" s="52">
        <f t="shared" si="123"/>
        <v>0</v>
      </c>
      <c r="AF93" s="52">
        <f t="shared" si="124"/>
        <v>0</v>
      </c>
      <c r="AG93" s="52">
        <f t="shared" si="125"/>
        <v>0</v>
      </c>
      <c r="AH93" s="52">
        <f t="shared" si="126"/>
        <v>0</v>
      </c>
      <c r="AI93" s="34" t="s">
        <v>4</v>
      </c>
      <c r="AJ93" s="52">
        <f t="shared" si="127"/>
        <v>0</v>
      </c>
      <c r="AK93" s="52">
        <f t="shared" si="128"/>
        <v>0</v>
      </c>
      <c r="AL93" s="52">
        <f t="shared" si="129"/>
        <v>0</v>
      </c>
      <c r="AN93" s="52">
        <v>21</v>
      </c>
      <c r="AO93" s="52">
        <f>G93*0</f>
        <v>0</v>
      </c>
      <c r="AP93" s="52">
        <f>G93*(1-0)</f>
        <v>0</v>
      </c>
      <c r="AQ93" s="54" t="s">
        <v>115</v>
      </c>
      <c r="AV93" s="52">
        <f t="shared" si="130"/>
        <v>0</v>
      </c>
      <c r="AW93" s="52">
        <f t="shared" si="131"/>
        <v>0</v>
      </c>
      <c r="AX93" s="52">
        <f t="shared" si="132"/>
        <v>0</v>
      </c>
      <c r="AY93" s="54" t="s">
        <v>254</v>
      </c>
      <c r="AZ93" s="54" t="s">
        <v>113</v>
      </c>
      <c r="BA93" s="34" t="s">
        <v>114</v>
      </c>
      <c r="BC93" s="52">
        <f t="shared" si="133"/>
        <v>0</v>
      </c>
      <c r="BD93" s="52">
        <f t="shared" si="134"/>
        <v>0</v>
      </c>
      <c r="BE93" s="52">
        <v>0</v>
      </c>
      <c r="BF93" s="52">
        <f>93</f>
        <v>93</v>
      </c>
      <c r="BH93" s="52">
        <f t="shared" si="135"/>
        <v>0</v>
      </c>
      <c r="BI93" s="52">
        <f t="shared" si="136"/>
        <v>0</v>
      </c>
      <c r="BJ93" s="52">
        <f t="shared" si="137"/>
        <v>0</v>
      </c>
      <c r="BK93" s="52"/>
      <c r="BL93" s="52"/>
      <c r="BW93" s="52">
        <v>21</v>
      </c>
      <c r="BX93" s="3" t="s">
        <v>268</v>
      </c>
    </row>
    <row r="94" spans="1:76" ht="14.4" x14ac:dyDescent="0.3">
      <c r="A94" s="1" t="s">
        <v>269</v>
      </c>
      <c r="B94" s="2" t="s">
        <v>270</v>
      </c>
      <c r="C94" s="72" t="s">
        <v>271</v>
      </c>
      <c r="D94" s="67"/>
      <c r="E94" s="2" t="s">
        <v>272</v>
      </c>
      <c r="F94" s="52">
        <v>5</v>
      </c>
      <c r="G94" s="52">
        <v>0</v>
      </c>
      <c r="H94" s="52">
        <f t="shared" si="116"/>
        <v>0</v>
      </c>
      <c r="I94" s="52">
        <f t="shared" si="117"/>
        <v>0</v>
      </c>
      <c r="J94" s="52">
        <f t="shared" si="118"/>
        <v>0</v>
      </c>
      <c r="K94" s="53" t="s">
        <v>127</v>
      </c>
      <c r="Z94" s="52">
        <f t="shared" si="119"/>
        <v>0</v>
      </c>
      <c r="AB94" s="52">
        <f t="shared" si="120"/>
        <v>0</v>
      </c>
      <c r="AC94" s="52">
        <f t="shared" si="121"/>
        <v>0</v>
      </c>
      <c r="AD94" s="52">
        <f t="shared" si="122"/>
        <v>0</v>
      </c>
      <c r="AE94" s="52">
        <f t="shared" si="123"/>
        <v>0</v>
      </c>
      <c r="AF94" s="52">
        <f t="shared" si="124"/>
        <v>0</v>
      </c>
      <c r="AG94" s="52">
        <f t="shared" si="125"/>
        <v>0</v>
      </c>
      <c r="AH94" s="52">
        <f t="shared" si="126"/>
        <v>0</v>
      </c>
      <c r="AI94" s="34" t="s">
        <v>4</v>
      </c>
      <c r="AJ94" s="52">
        <f t="shared" si="127"/>
        <v>0</v>
      </c>
      <c r="AK94" s="52">
        <f t="shared" si="128"/>
        <v>0</v>
      </c>
      <c r="AL94" s="52">
        <f t="shared" si="129"/>
        <v>0</v>
      </c>
      <c r="AN94" s="52">
        <v>21</v>
      </c>
      <c r="AO94" s="52">
        <f>G94*0</f>
        <v>0</v>
      </c>
      <c r="AP94" s="52">
        <f>G94*(1-0)</f>
        <v>0</v>
      </c>
      <c r="AQ94" s="54" t="s">
        <v>129</v>
      </c>
      <c r="AV94" s="52">
        <f t="shared" si="130"/>
        <v>0</v>
      </c>
      <c r="AW94" s="52">
        <f t="shared" si="131"/>
        <v>0</v>
      </c>
      <c r="AX94" s="52">
        <f t="shared" si="132"/>
        <v>0</v>
      </c>
      <c r="AY94" s="54" t="s">
        <v>254</v>
      </c>
      <c r="AZ94" s="54" t="s">
        <v>113</v>
      </c>
      <c r="BA94" s="34" t="s">
        <v>114</v>
      </c>
      <c r="BC94" s="52">
        <f t="shared" si="133"/>
        <v>0</v>
      </c>
      <c r="BD94" s="52">
        <f t="shared" si="134"/>
        <v>0</v>
      </c>
      <c r="BE94" s="52">
        <v>0</v>
      </c>
      <c r="BF94" s="52">
        <f>94</f>
        <v>94</v>
      </c>
      <c r="BH94" s="52">
        <f t="shared" si="135"/>
        <v>0</v>
      </c>
      <c r="BI94" s="52">
        <f t="shared" si="136"/>
        <v>0</v>
      </c>
      <c r="BJ94" s="52">
        <f t="shared" si="137"/>
        <v>0</v>
      </c>
      <c r="BK94" s="52"/>
      <c r="BL94" s="52"/>
      <c r="BW94" s="52">
        <v>21</v>
      </c>
      <c r="BX94" s="3" t="s">
        <v>271</v>
      </c>
    </row>
    <row r="95" spans="1:76" ht="39.6" x14ac:dyDescent="0.3">
      <c r="A95" s="55"/>
      <c r="B95" s="56" t="s">
        <v>273</v>
      </c>
      <c r="C95" s="147" t="s">
        <v>274</v>
      </c>
      <c r="D95" s="148"/>
      <c r="E95" s="148"/>
      <c r="F95" s="148"/>
      <c r="G95" s="148"/>
      <c r="H95" s="148"/>
      <c r="I95" s="148"/>
      <c r="J95" s="148"/>
      <c r="K95" s="149"/>
      <c r="BX95" s="57" t="s">
        <v>274</v>
      </c>
    </row>
    <row r="96" spans="1:76" ht="14.4" x14ac:dyDescent="0.3">
      <c r="A96" s="1" t="s">
        <v>275</v>
      </c>
      <c r="B96" s="2" t="s">
        <v>276</v>
      </c>
      <c r="C96" s="72" t="s">
        <v>277</v>
      </c>
      <c r="D96" s="67"/>
      <c r="E96" s="2" t="s">
        <v>272</v>
      </c>
      <c r="F96" s="52">
        <v>5</v>
      </c>
      <c r="G96" s="52">
        <v>0</v>
      </c>
      <c r="H96" s="52">
        <f>F96*AO96</f>
        <v>0</v>
      </c>
      <c r="I96" s="52">
        <f>F96*AP96</f>
        <v>0</v>
      </c>
      <c r="J96" s="52">
        <f>F96*G96</f>
        <v>0</v>
      </c>
      <c r="K96" s="53" t="s">
        <v>127</v>
      </c>
      <c r="Z96" s="52">
        <f>IF(AQ96="5",BJ96,0)</f>
        <v>0</v>
      </c>
      <c r="AB96" s="52">
        <f>IF(AQ96="1",BH96,0)</f>
        <v>0</v>
      </c>
      <c r="AC96" s="52">
        <f>IF(AQ96="1",BI96,0)</f>
        <v>0</v>
      </c>
      <c r="AD96" s="52">
        <f>IF(AQ96="7",BH96,0)</f>
        <v>0</v>
      </c>
      <c r="AE96" s="52">
        <f>IF(AQ96="7",BI96,0)</f>
        <v>0</v>
      </c>
      <c r="AF96" s="52">
        <f>IF(AQ96="2",BH96,0)</f>
        <v>0</v>
      </c>
      <c r="AG96" s="52">
        <f>IF(AQ96="2",BI96,0)</f>
        <v>0</v>
      </c>
      <c r="AH96" s="52">
        <f>IF(AQ96="0",BJ96,0)</f>
        <v>0</v>
      </c>
      <c r="AI96" s="34" t="s">
        <v>4</v>
      </c>
      <c r="AJ96" s="52">
        <f>IF(AN96=0,J96,0)</f>
        <v>0</v>
      </c>
      <c r="AK96" s="52">
        <f>IF(AN96=12,J96,0)</f>
        <v>0</v>
      </c>
      <c r="AL96" s="52">
        <f>IF(AN96=21,J96,0)</f>
        <v>0</v>
      </c>
      <c r="AN96" s="52">
        <v>21</v>
      </c>
      <c r="AO96" s="52">
        <f>G96*0</f>
        <v>0</v>
      </c>
      <c r="AP96" s="52">
        <f>G96*(1-0)</f>
        <v>0</v>
      </c>
      <c r="AQ96" s="54" t="s">
        <v>129</v>
      </c>
      <c r="AV96" s="52">
        <f>AW96+AX96</f>
        <v>0</v>
      </c>
      <c r="AW96" s="52">
        <f>F96*AO96</f>
        <v>0</v>
      </c>
      <c r="AX96" s="52">
        <f>F96*AP96</f>
        <v>0</v>
      </c>
      <c r="AY96" s="54" t="s">
        <v>254</v>
      </c>
      <c r="AZ96" s="54" t="s">
        <v>113</v>
      </c>
      <c r="BA96" s="34" t="s">
        <v>114</v>
      </c>
      <c r="BC96" s="52">
        <f>AW96+AX96</f>
        <v>0</v>
      </c>
      <c r="BD96" s="52">
        <f>G96/(100-BE96)*100</f>
        <v>0</v>
      </c>
      <c r="BE96" s="52">
        <v>0</v>
      </c>
      <c r="BF96" s="52">
        <f>96</f>
        <v>96</v>
      </c>
      <c r="BH96" s="52">
        <f>F96*AO96</f>
        <v>0</v>
      </c>
      <c r="BI96" s="52">
        <f>F96*AP96</f>
        <v>0</v>
      </c>
      <c r="BJ96" s="52">
        <f>F96*G96</f>
        <v>0</v>
      </c>
      <c r="BK96" s="52"/>
      <c r="BL96" s="52"/>
      <c r="BW96" s="52">
        <v>21</v>
      </c>
      <c r="BX96" s="3" t="s">
        <v>277</v>
      </c>
    </row>
    <row r="97" spans="1:76" ht="14.4" x14ac:dyDescent="0.3">
      <c r="A97" s="1" t="s">
        <v>278</v>
      </c>
      <c r="B97" s="2" t="s">
        <v>279</v>
      </c>
      <c r="C97" s="72" t="s">
        <v>280</v>
      </c>
      <c r="D97" s="67"/>
      <c r="E97" s="2" t="s">
        <v>272</v>
      </c>
      <c r="F97" s="52">
        <v>2</v>
      </c>
      <c r="G97" s="52">
        <v>0</v>
      </c>
      <c r="H97" s="52">
        <f>F97*AO97</f>
        <v>0</v>
      </c>
      <c r="I97" s="52">
        <f>F97*AP97</f>
        <v>0</v>
      </c>
      <c r="J97" s="52">
        <f>F97*G97</f>
        <v>0</v>
      </c>
      <c r="K97" s="53" t="s">
        <v>127</v>
      </c>
      <c r="Z97" s="52">
        <f>IF(AQ97="5",BJ97,0)</f>
        <v>0</v>
      </c>
      <c r="AB97" s="52">
        <f>IF(AQ97="1",BH97,0)</f>
        <v>0</v>
      </c>
      <c r="AC97" s="52">
        <f>IF(AQ97="1",BI97,0)</f>
        <v>0</v>
      </c>
      <c r="AD97" s="52">
        <f>IF(AQ97="7",BH97,0)</f>
        <v>0</v>
      </c>
      <c r="AE97" s="52">
        <f>IF(AQ97="7",BI97,0)</f>
        <v>0</v>
      </c>
      <c r="AF97" s="52">
        <f>IF(AQ97="2",BH97,0)</f>
        <v>0</v>
      </c>
      <c r="AG97" s="52">
        <f>IF(AQ97="2",BI97,0)</f>
        <v>0</v>
      </c>
      <c r="AH97" s="52">
        <f>IF(AQ97="0",BJ97,0)</f>
        <v>0</v>
      </c>
      <c r="AI97" s="34" t="s">
        <v>4</v>
      </c>
      <c r="AJ97" s="52">
        <f>IF(AN97=0,J97,0)</f>
        <v>0</v>
      </c>
      <c r="AK97" s="52">
        <f>IF(AN97=12,J97,0)</f>
        <v>0</v>
      </c>
      <c r="AL97" s="52">
        <f>IF(AN97=21,J97,0)</f>
        <v>0</v>
      </c>
      <c r="AN97" s="52">
        <v>21</v>
      </c>
      <c r="AO97" s="52">
        <f>G97*0</f>
        <v>0</v>
      </c>
      <c r="AP97" s="52">
        <f>G97*(1-0)</f>
        <v>0</v>
      </c>
      <c r="AQ97" s="54" t="s">
        <v>129</v>
      </c>
      <c r="AV97" s="52">
        <f>AW97+AX97</f>
        <v>0</v>
      </c>
      <c r="AW97" s="52">
        <f>F97*AO97</f>
        <v>0</v>
      </c>
      <c r="AX97" s="52">
        <f>F97*AP97</f>
        <v>0</v>
      </c>
      <c r="AY97" s="54" t="s">
        <v>254</v>
      </c>
      <c r="AZ97" s="54" t="s">
        <v>113</v>
      </c>
      <c r="BA97" s="34" t="s">
        <v>114</v>
      </c>
      <c r="BC97" s="52">
        <f>AW97+AX97</f>
        <v>0</v>
      </c>
      <c r="BD97" s="52">
        <f>G97/(100-BE97)*100</f>
        <v>0</v>
      </c>
      <c r="BE97" s="52">
        <v>0</v>
      </c>
      <c r="BF97" s="52">
        <f>97</f>
        <v>97</v>
      </c>
      <c r="BH97" s="52">
        <f>F97*AO97</f>
        <v>0</v>
      </c>
      <c r="BI97" s="52">
        <f>F97*AP97</f>
        <v>0</v>
      </c>
      <c r="BJ97" s="52">
        <f>F97*G97</f>
        <v>0</v>
      </c>
      <c r="BK97" s="52"/>
      <c r="BL97" s="52"/>
      <c r="BW97" s="52">
        <v>21</v>
      </c>
      <c r="BX97" s="3" t="s">
        <v>280</v>
      </c>
    </row>
    <row r="98" spans="1:76" ht="26.4" x14ac:dyDescent="0.3">
      <c r="A98" s="55"/>
      <c r="B98" s="56" t="s">
        <v>273</v>
      </c>
      <c r="C98" s="147" t="s">
        <v>281</v>
      </c>
      <c r="D98" s="148"/>
      <c r="E98" s="148"/>
      <c r="F98" s="148"/>
      <c r="G98" s="148"/>
      <c r="H98" s="148"/>
      <c r="I98" s="148"/>
      <c r="J98" s="148"/>
      <c r="K98" s="149"/>
      <c r="BX98" s="57" t="s">
        <v>281</v>
      </c>
    </row>
    <row r="99" spans="1:76" ht="26.4" x14ac:dyDescent="0.3">
      <c r="A99" s="4" t="s">
        <v>282</v>
      </c>
      <c r="B99" s="5" t="s">
        <v>283</v>
      </c>
      <c r="C99" s="150" t="s">
        <v>284</v>
      </c>
      <c r="D99" s="70"/>
      <c r="E99" s="5" t="s">
        <v>285</v>
      </c>
      <c r="F99" s="58">
        <v>10990</v>
      </c>
      <c r="G99" s="58">
        <v>0</v>
      </c>
      <c r="H99" s="58">
        <f>F99*AO99</f>
        <v>0</v>
      </c>
      <c r="I99" s="58">
        <f>F99*AP99</f>
        <v>0</v>
      </c>
      <c r="J99" s="58">
        <f>F99*G99</f>
        <v>0</v>
      </c>
      <c r="K99" s="59" t="s">
        <v>127</v>
      </c>
      <c r="Z99" s="52">
        <f>IF(AQ99="5",BJ99,0)</f>
        <v>0</v>
      </c>
      <c r="AB99" s="52">
        <f>IF(AQ99="1",BH99,0)</f>
        <v>0</v>
      </c>
      <c r="AC99" s="52">
        <f>IF(AQ99="1",BI99,0)</f>
        <v>0</v>
      </c>
      <c r="AD99" s="52">
        <f>IF(AQ99="7",BH99,0)</f>
        <v>0</v>
      </c>
      <c r="AE99" s="52">
        <f>IF(AQ99="7",BI99,0)</f>
        <v>0</v>
      </c>
      <c r="AF99" s="52">
        <f>IF(AQ99="2",BH99,0)</f>
        <v>0</v>
      </c>
      <c r="AG99" s="52">
        <f>IF(AQ99="2",BI99,0)</f>
        <v>0</v>
      </c>
      <c r="AH99" s="52">
        <f>IF(AQ99="0",BJ99,0)</f>
        <v>0</v>
      </c>
      <c r="AI99" s="34" t="s">
        <v>4</v>
      </c>
      <c r="AJ99" s="52">
        <f>IF(AN99=0,J99,0)</f>
        <v>0</v>
      </c>
      <c r="AK99" s="52">
        <f>IF(AN99=12,J99,0)</f>
        <v>0</v>
      </c>
      <c r="AL99" s="52">
        <f>IF(AN99=21,J99,0)</f>
        <v>0</v>
      </c>
      <c r="AN99" s="52">
        <v>21</v>
      </c>
      <c r="AO99" s="52">
        <f>G99*0</f>
        <v>0</v>
      </c>
      <c r="AP99" s="52">
        <f>G99*(1-0)</f>
        <v>0</v>
      </c>
      <c r="AQ99" s="54" t="s">
        <v>108</v>
      </c>
      <c r="AV99" s="52">
        <f>AW99+AX99</f>
        <v>0</v>
      </c>
      <c r="AW99" s="52">
        <f>F99*AO99</f>
        <v>0</v>
      </c>
      <c r="AX99" s="52">
        <f>F99*AP99</f>
        <v>0</v>
      </c>
      <c r="AY99" s="54" t="s">
        <v>254</v>
      </c>
      <c r="AZ99" s="54" t="s">
        <v>113</v>
      </c>
      <c r="BA99" s="34" t="s">
        <v>114</v>
      </c>
      <c r="BC99" s="52">
        <f>AW99+AX99</f>
        <v>0</v>
      </c>
      <c r="BD99" s="52">
        <f>G99/(100-BE99)*100</f>
        <v>0</v>
      </c>
      <c r="BE99" s="52">
        <v>0</v>
      </c>
      <c r="BF99" s="52">
        <f>99</f>
        <v>99</v>
      </c>
      <c r="BH99" s="52">
        <f>F99*AO99</f>
        <v>0</v>
      </c>
      <c r="BI99" s="52">
        <f>F99*AP99</f>
        <v>0</v>
      </c>
      <c r="BJ99" s="52">
        <f>F99*G99</f>
        <v>0</v>
      </c>
      <c r="BK99" s="52"/>
      <c r="BL99" s="52"/>
      <c r="BW99" s="52">
        <v>21</v>
      </c>
      <c r="BX99" s="3" t="s">
        <v>284</v>
      </c>
    </row>
    <row r="100" spans="1:76" ht="14.4" x14ac:dyDescent="0.3">
      <c r="H100" s="151" t="s">
        <v>286</v>
      </c>
      <c r="I100" s="151"/>
      <c r="J100" s="60">
        <f>J13+J17+J35+J38+J45+J49+J65+J68+J76+J79+J88</f>
        <v>0</v>
      </c>
    </row>
    <row r="101" spans="1:76" ht="14.4" x14ac:dyDescent="0.3">
      <c r="A101" s="61" t="s">
        <v>56</v>
      </c>
    </row>
    <row r="102" spans="1:76" ht="12.75" customHeight="1" x14ac:dyDescent="0.3">
      <c r="A102" s="72" t="s">
        <v>4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</sheetData>
  <mergeCells count="118">
    <mergeCell ref="H100:I100"/>
    <mergeCell ref="A102:K102"/>
    <mergeCell ref="C95:K95"/>
    <mergeCell ref="C96:D96"/>
    <mergeCell ref="C97:D97"/>
    <mergeCell ref="C98:K98"/>
    <mergeCell ref="C99:D9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Libor Slavík</cp:lastModifiedBy>
  <dcterms:created xsi:type="dcterms:W3CDTF">2021-06-10T20:06:38Z</dcterms:created>
  <dcterms:modified xsi:type="dcterms:W3CDTF">2024-11-12T08:48:44Z</dcterms:modified>
</cp:coreProperties>
</file>