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dd7738bf51caf8f/Rozpočty/ISONOE/32_Palachova/"/>
    </mc:Choice>
  </mc:AlternateContent>
  <xr:revisionPtr revIDLastSave="8" documentId="13_ncr:1_{65AD30D7-4C92-4D28-9EBC-9A8C3F063157}" xr6:coauthVersionLast="47" xr6:coauthVersionMax="47" xr10:uidLastSave="{76ED693A-9BC1-4274-8E67-84B1F02BAAA7}"/>
  <bookViews>
    <workbookView xWindow="-120" yWindow="-120" windowWidth="29040" windowHeight="15990" tabRatio="860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N...'!$C$94:$K$662</definedName>
    <definedName name="_xlnm._FilterDatabase" localSheetId="2" hidden="1">'SO 02 - Vytápění - Neuzna...'!$C$85:$K$141</definedName>
    <definedName name="_xlnm._FilterDatabase" localSheetId="3" hidden="1">'SO 03 - ZTI - Neuznatelné'!$C$86:$K$204</definedName>
    <definedName name="_xlnm._FilterDatabase" localSheetId="4" hidden="1">'SO 04 - MaR a elektro - U...'!$C$87:$K$251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Neuznatelné'!$C$89:$K$147</definedName>
    <definedName name="_xlnm._FilterDatabase" localSheetId="8" hidden="1">'VRN - Vedlejší rozpočtové...'!$C$86:$K$117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Neuzna...'!$85:$85</definedName>
    <definedName name="_xlnm.Print_Titles" localSheetId="3">'SO 03 - ZTI - Neuznatelné'!$86:$86</definedName>
    <definedName name="_xlnm.Print_Titles" localSheetId="4">'SO 04 - MaR a elektro - U...'!$87:$87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Neuznatelné'!$89:$89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N...'!$C$82:$K$662</definedName>
    <definedName name="_xlnm.Print_Area" localSheetId="2">'SO 02 - Vytápění - Neuzna...'!$C$4:$J$39,'SO 02 - Vytápění - Neuzna...'!$C$45:$J$67,'SO 02 - Vytápění - Neuzna...'!$C$73:$K$141</definedName>
    <definedName name="_xlnm.Print_Area" localSheetId="3">'SO 03 - ZTI - Neuznatelné'!$C$4:$J$39,'SO 03 - ZTI - Neuznatelné'!$C$45:$J$68,'SO 03 - ZTI - Neuznatelné'!$C$74:$K$204</definedName>
    <definedName name="_xlnm.Print_Area" localSheetId="4">'SO 04 - MaR a elektro - U...'!$C$4:$J$39,'SO 04 - MaR a elektro - U...'!$C$45:$J$69,'SO 04 - MaR a elektro - U...'!$C$75:$K$251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Neuznatelné'!$C$45:$J$71,'SO 07 - GASTRO - Neuznatelné'!$C$77:$K$147</definedName>
    <definedName name="_xlnm.Print_Area" localSheetId="8">'VRN - Vedlejší rozpočtové...'!$C$4:$J$39,'VRN - Vedlejší rozpočtové...'!$C$45:$J$68,'VRN - Vedlejší rozpočtové...'!$C$74:$K$117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 s="1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/>
  <c r="R113" i="9"/>
  <c r="R112" i="9" s="1"/>
  <c r="P113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/>
  <c r="R107" i="9"/>
  <c r="R106" i="9" s="1"/>
  <c r="P107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55" i="9"/>
  <c r="J17" i="9"/>
  <c r="J12" i="9"/>
  <c r="J52" i="9" s="1"/>
  <c r="E7" i="9"/>
  <c r="E77" i="9"/>
  <c r="J37" i="8"/>
  <c r="J36" i="8"/>
  <c r="AY61" i="1"/>
  <c r="J35" i="8"/>
  <c r="AX61" i="1" s="1"/>
  <c r="BI147" i="8"/>
  <c r="BH147" i="8"/>
  <c r="BG147" i="8"/>
  <c r="BF147" i="8"/>
  <c r="T147" i="8"/>
  <c r="T146" i="8"/>
  <c r="R147" i="8"/>
  <c r="R146" i="8" s="1"/>
  <c r="P147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T103" i="8" s="1"/>
  <c r="R104" i="8"/>
  <c r="R103" i="8"/>
  <c r="P104" i="8"/>
  <c r="P103" i="8" s="1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F84" i="8"/>
  <c r="E82" i="8"/>
  <c r="F52" i="8"/>
  <c r="E50" i="8"/>
  <c r="J24" i="8"/>
  <c r="E24" i="8"/>
  <c r="J55" i="8" s="1"/>
  <c r="J23" i="8"/>
  <c r="J21" i="8"/>
  <c r="E21" i="8"/>
  <c r="J86" i="8"/>
  <c r="J20" i="8"/>
  <c r="J18" i="8"/>
  <c r="E18" i="8"/>
  <c r="F87" i="8"/>
  <c r="J17" i="8"/>
  <c r="J15" i="8"/>
  <c r="E15" i="8"/>
  <c r="F54" i="8" s="1"/>
  <c r="J14" i="8"/>
  <c r="J12" i="8"/>
  <c r="J52" i="8" s="1"/>
  <c r="E7" i="8"/>
  <c r="E48" i="8"/>
  <c r="J37" i="7"/>
  <c r="J36" i="7"/>
  <c r="AY60" i="1"/>
  <c r="J35" i="7"/>
  <c r="AX60" i="1" s="1"/>
  <c r="BI156" i="7"/>
  <c r="BH156" i="7"/>
  <c r="BG156" i="7"/>
  <c r="BF156" i="7"/>
  <c r="T156" i="7"/>
  <c r="T155" i="7"/>
  <c r="R156" i="7"/>
  <c r="R155" i="7" s="1"/>
  <c r="P156" i="7"/>
  <c r="P155" i="7"/>
  <c r="BI153" i="7"/>
  <c r="BH153" i="7"/>
  <c r="BG153" i="7"/>
  <c r="BF153" i="7"/>
  <c r="T153" i="7"/>
  <c r="T152" i="7" s="1"/>
  <c r="R153" i="7"/>
  <c r="R152" i="7"/>
  <c r="P153" i="7"/>
  <c r="P152" i="7" s="1"/>
  <c r="BI150" i="7"/>
  <c r="BH150" i="7"/>
  <c r="BG150" i="7"/>
  <c r="BF150" i="7"/>
  <c r="T150" i="7"/>
  <c r="T149" i="7" s="1"/>
  <c r="R150" i="7"/>
  <c r="R149" i="7" s="1"/>
  <c r="P150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 s="1"/>
  <c r="R122" i="7"/>
  <c r="R121" i="7"/>
  <c r="P122" i="7"/>
  <c r="P121" i="7" s="1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/>
  <c r="R114" i="7"/>
  <c r="R113" i="7"/>
  <c r="P114" i="7"/>
  <c r="P113" i="7" s="1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 s="1"/>
  <c r="R95" i="7"/>
  <c r="R94" i="7"/>
  <c r="P95" i="7"/>
  <c r="P94" i="7" s="1"/>
  <c r="F86" i="7"/>
  <c r="E84" i="7"/>
  <c r="F52" i="7"/>
  <c r="E50" i="7"/>
  <c r="J24" i="7"/>
  <c r="E24" i="7"/>
  <c r="J55" i="7"/>
  <c r="J23" i="7"/>
  <c r="J21" i="7"/>
  <c r="E21" i="7"/>
  <c r="J54" i="7"/>
  <c r="J20" i="7"/>
  <c r="J18" i="7"/>
  <c r="E18" i="7"/>
  <c r="F89" i="7"/>
  <c r="J17" i="7"/>
  <c r="J15" i="7"/>
  <c r="E15" i="7"/>
  <c r="F54" i="7"/>
  <c r="J14" i="7"/>
  <c r="J12" i="7"/>
  <c r="J86" i="7"/>
  <c r="E7" i="7"/>
  <c r="E48" i="7" s="1"/>
  <c r="J37" i="6"/>
  <c r="J36" i="6"/>
  <c r="AY59" i="1"/>
  <c r="J35" i="6"/>
  <c r="AX59" i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 s="1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 s="1"/>
  <c r="R238" i="6"/>
  <c r="R237" i="6"/>
  <c r="P238" i="6"/>
  <c r="P237" i="6" s="1"/>
  <c r="BI236" i="6"/>
  <c r="BH236" i="6"/>
  <c r="BG236" i="6"/>
  <c r="BF236" i="6"/>
  <c r="T236" i="6"/>
  <c r="T235" i="6" s="1"/>
  <c r="R236" i="6"/>
  <c r="R235" i="6" s="1"/>
  <c r="P236" i="6"/>
  <c r="P235" i="6"/>
  <c r="BI234" i="6"/>
  <c r="BH234" i="6"/>
  <c r="BG234" i="6"/>
  <c r="BF234" i="6"/>
  <c r="T234" i="6"/>
  <c r="T233" i="6" s="1"/>
  <c r="R234" i="6"/>
  <c r="R233" i="6" s="1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 s="1"/>
  <c r="R212" i="6"/>
  <c r="R211" i="6" s="1"/>
  <c r="P212" i="6"/>
  <c r="P211" i="6" s="1"/>
  <c r="BI210" i="6"/>
  <c r="BH210" i="6"/>
  <c r="BG210" i="6"/>
  <c r="BF210" i="6"/>
  <c r="T210" i="6"/>
  <c r="T209" i="6"/>
  <c r="R210" i="6"/>
  <c r="R209" i="6" s="1"/>
  <c r="P210" i="6"/>
  <c r="P209" i="6" s="1"/>
  <c r="BI208" i="6"/>
  <c r="BH208" i="6"/>
  <c r="BG208" i="6"/>
  <c r="BF208" i="6"/>
  <c r="T208" i="6"/>
  <c r="T207" i="6" s="1"/>
  <c r="R208" i="6"/>
  <c r="R207" i="6"/>
  <c r="P208" i="6"/>
  <c r="P207" i="6" s="1"/>
  <c r="BI206" i="6"/>
  <c r="BH206" i="6"/>
  <c r="BG206" i="6"/>
  <c r="BF206" i="6"/>
  <c r="T206" i="6"/>
  <c r="T205" i="6"/>
  <c r="R206" i="6"/>
  <c r="R205" i="6" s="1"/>
  <c r="P206" i="6"/>
  <c r="P205" i="6"/>
  <c r="BI204" i="6"/>
  <c r="BH204" i="6"/>
  <c r="BG204" i="6"/>
  <c r="BF204" i="6"/>
  <c r="T204" i="6"/>
  <c r="T203" i="6" s="1"/>
  <c r="R204" i="6"/>
  <c r="R203" i="6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/>
  <c r="P193" i="6"/>
  <c r="P192" i="6" s="1"/>
  <c r="BI191" i="6"/>
  <c r="BH191" i="6"/>
  <c r="BG191" i="6"/>
  <c r="BF191" i="6"/>
  <c r="T191" i="6"/>
  <c r="T190" i="6" s="1"/>
  <c r="R191" i="6"/>
  <c r="R190" i="6" s="1"/>
  <c r="P191" i="6"/>
  <c r="P190" i="6"/>
  <c r="BI189" i="6"/>
  <c r="BH189" i="6"/>
  <c r="BG189" i="6"/>
  <c r="BF189" i="6"/>
  <c r="T189" i="6"/>
  <c r="T188" i="6" s="1"/>
  <c r="R189" i="6"/>
  <c r="R188" i="6" s="1"/>
  <c r="P189" i="6"/>
  <c r="P188" i="6" s="1"/>
  <c r="BI187" i="6"/>
  <c r="BH187" i="6"/>
  <c r="BG187" i="6"/>
  <c r="BF187" i="6"/>
  <c r="T187" i="6"/>
  <c r="T186" i="6"/>
  <c r="R187" i="6"/>
  <c r="R186" i="6" s="1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/>
  <c r="R182" i="6"/>
  <c r="R181" i="6" s="1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/>
  <c r="R176" i="6"/>
  <c r="R175" i="6" s="1"/>
  <c r="P176" i="6"/>
  <c r="P175" i="6" s="1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 s="1"/>
  <c r="P164" i="6"/>
  <c r="P163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/>
  <c r="R141" i="6"/>
  <c r="R140" i="6"/>
  <c r="P141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/>
  <c r="R126" i="6"/>
  <c r="R125" i="6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55" i="6"/>
  <c r="J17" i="6"/>
  <c r="J12" i="6"/>
  <c r="J117" i="6"/>
  <c r="E7" i="6"/>
  <c r="E113" i="6" s="1"/>
  <c r="J37" i="5"/>
  <c r="J36" i="5"/>
  <c r="AY58" i="1" s="1"/>
  <c r="J35" i="5"/>
  <c r="AX58" i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55" i="5"/>
  <c r="J23" i="5"/>
  <c r="J21" i="5"/>
  <c r="E21" i="5"/>
  <c r="J84" i="5" s="1"/>
  <c r="J20" i="5"/>
  <c r="J18" i="5"/>
  <c r="E18" i="5"/>
  <c r="F85" i="5" s="1"/>
  <c r="J17" i="5"/>
  <c r="J15" i="5"/>
  <c r="E15" i="5"/>
  <c r="F54" i="5"/>
  <c r="J14" i="5"/>
  <c r="J12" i="5"/>
  <c r="J82" i="5"/>
  <c r="E7" i="5"/>
  <c r="E78" i="5"/>
  <c r="J37" i="4"/>
  <c r="J36" i="4"/>
  <c r="AY57" i="1"/>
  <c r="J35" i="4"/>
  <c r="AX57" i="1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/>
  <c r="J17" i="4"/>
  <c r="J12" i="4"/>
  <c r="J81" i="4" s="1"/>
  <c r="E7" i="4"/>
  <c r="E48" i="4" s="1"/>
  <c r="J37" i="3"/>
  <c r="J36" i="3"/>
  <c r="AY56" i="1"/>
  <c r="J35" i="3"/>
  <c r="AX56" i="1" s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80" i="3"/>
  <c r="E7" i="3"/>
  <c r="E48" i="3" s="1"/>
  <c r="J37" i="2"/>
  <c r="J36" i="2"/>
  <c r="AY55" i="1"/>
  <c r="J35" i="2"/>
  <c r="AX55" i="1"/>
  <c r="BI658" i="2"/>
  <c r="BH658" i="2"/>
  <c r="BG658" i="2"/>
  <c r="BF658" i="2"/>
  <c r="T658" i="2"/>
  <c r="R658" i="2"/>
  <c r="P658" i="2"/>
  <c r="BI643" i="2"/>
  <c r="BH643" i="2"/>
  <c r="BG643" i="2"/>
  <c r="BF643" i="2"/>
  <c r="T643" i="2"/>
  <c r="R643" i="2"/>
  <c r="P643" i="2"/>
  <c r="BI628" i="2"/>
  <c r="BH628" i="2"/>
  <c r="BG628" i="2"/>
  <c r="BF628" i="2"/>
  <c r="T628" i="2"/>
  <c r="R628" i="2"/>
  <c r="P628" i="2"/>
  <c r="BI619" i="2"/>
  <c r="BH619" i="2"/>
  <c r="BG619" i="2"/>
  <c r="BF619" i="2"/>
  <c r="T619" i="2"/>
  <c r="R619" i="2"/>
  <c r="P619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3" i="2"/>
  <c r="BH523" i="2"/>
  <c r="BG523" i="2"/>
  <c r="BF523" i="2"/>
  <c r="T523" i="2"/>
  <c r="R523" i="2"/>
  <c r="P523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 s="1"/>
  <c r="P330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/>
  <c r="J17" i="2"/>
  <c r="J12" i="2"/>
  <c r="J89" i="2" s="1"/>
  <c r="E7" i="2"/>
  <c r="E85" i="2"/>
  <c r="L50" i="1"/>
  <c r="AM50" i="1"/>
  <c r="AM49" i="1"/>
  <c r="L49" i="1"/>
  <c r="AM47" i="1"/>
  <c r="L47" i="1"/>
  <c r="L45" i="1"/>
  <c r="L44" i="1"/>
  <c r="BK546" i="2"/>
  <c r="J118" i="4"/>
  <c r="BK96" i="4"/>
  <c r="BK168" i="5"/>
  <c r="BK243" i="5"/>
  <c r="BK210" i="6"/>
  <c r="BK103" i="7"/>
  <c r="BK476" i="2"/>
  <c r="J144" i="2"/>
  <c r="J98" i="4"/>
  <c r="BK152" i="5"/>
  <c r="J158" i="5"/>
  <c r="J244" i="6"/>
  <c r="BK129" i="8"/>
  <c r="J423" i="2"/>
  <c r="J486" i="2"/>
  <c r="J140" i="2"/>
  <c r="BK581" i="2"/>
  <c r="BK136" i="3"/>
  <c r="BK120" i="5"/>
  <c r="BK227" i="5"/>
  <c r="BK241" i="5"/>
  <c r="J160" i="6"/>
  <c r="BK234" i="6"/>
  <c r="BK114" i="7"/>
  <c r="BK111" i="8"/>
  <c r="BK110" i="9"/>
  <c r="BK461" i="2"/>
  <c r="J260" i="2"/>
  <c r="BK598" i="2"/>
  <c r="J154" i="4"/>
  <c r="J196" i="5"/>
  <c r="J139" i="5"/>
  <c r="J243" i="6"/>
  <c r="BK240" i="6"/>
  <c r="J93" i="8"/>
  <c r="J479" i="2"/>
  <c r="BK104" i="2"/>
  <c r="BK321" i="2"/>
  <c r="BK106" i="3"/>
  <c r="BK200" i="4"/>
  <c r="BK159" i="5"/>
  <c r="BK244" i="6"/>
  <c r="BK193" i="6"/>
  <c r="BK143" i="7"/>
  <c r="BK95" i="9"/>
  <c r="J356" i="2"/>
  <c r="J126" i="3"/>
  <c r="BK124" i="4"/>
  <c r="J150" i="5"/>
  <c r="BK224" i="6"/>
  <c r="J111" i="7"/>
  <c r="J95" i="9"/>
  <c r="BK145" i="5"/>
  <c r="J225" i="6"/>
  <c r="BK249" i="6"/>
  <c r="J107" i="7"/>
  <c r="BK113" i="8"/>
  <c r="BK306" i="2"/>
  <c r="BK98" i="3"/>
  <c r="J99" i="3"/>
  <c r="BK97" i="4"/>
  <c r="J159" i="4"/>
  <c r="BK199" i="4"/>
  <c r="BK119" i="5"/>
  <c r="J104" i="5"/>
  <c r="J95" i="5"/>
  <c r="BK149" i="5"/>
  <c r="BK212" i="5"/>
  <c r="BK221" i="6"/>
  <c r="J134" i="7"/>
  <c r="J97" i="8"/>
  <c r="BK505" i="2"/>
  <c r="BK465" i="2"/>
  <c r="BK477" i="2"/>
  <c r="J416" i="2"/>
  <c r="BK596" i="2"/>
  <c r="BK125" i="3"/>
  <c r="J153" i="4"/>
  <c r="BK178" i="5"/>
  <c r="BK114" i="5"/>
  <c r="BK209" i="5"/>
  <c r="J211" i="5"/>
  <c r="BK179" i="6"/>
  <c r="J189" i="6"/>
  <c r="BK107" i="7"/>
  <c r="BK544" i="2"/>
  <c r="BK290" i="2"/>
  <c r="J245" i="2"/>
  <c r="BK628" i="2"/>
  <c r="J224" i="2"/>
  <c r="J126" i="4"/>
  <c r="BK142" i="4"/>
  <c r="J193" i="5"/>
  <c r="J171" i="5"/>
  <c r="BK169" i="5"/>
  <c r="J151" i="5"/>
  <c r="J216" i="6"/>
  <c r="J98" i="7"/>
  <c r="J134" i="8"/>
  <c r="J498" i="2"/>
  <c r="J296" i="2"/>
  <c r="BK113" i="3"/>
  <c r="J103" i="4"/>
  <c r="J148" i="4"/>
  <c r="BK231" i="5"/>
  <c r="J152" i="5"/>
  <c r="BK130" i="6"/>
  <c r="BK116" i="8"/>
  <c r="J557" i="2"/>
  <c r="BK190" i="2"/>
  <c r="J148" i="2"/>
  <c r="J272" i="2"/>
  <c r="J167" i="4"/>
  <c r="BK187" i="5"/>
  <c r="BK200" i="5"/>
  <c r="J244" i="5"/>
  <c r="BK238" i="5"/>
  <c r="J187" i="6"/>
  <c r="BK260" i="6"/>
  <c r="J129" i="6"/>
  <c r="J150" i="7"/>
  <c r="BK564" i="2"/>
  <c r="J242" i="2"/>
  <c r="BK604" i="2"/>
  <c r="J252" i="2"/>
  <c r="BK108" i="3"/>
  <c r="BK146" i="4"/>
  <c r="BK173" i="5"/>
  <c r="J227" i="5"/>
  <c r="J193" i="6"/>
  <c r="BK176" i="6"/>
  <c r="J123" i="8"/>
  <c r="J548" i="2"/>
  <c r="BK345" i="2"/>
  <c r="J468" i="2"/>
  <c r="J619" i="2"/>
  <c r="BK133" i="3"/>
  <c r="J119" i="4"/>
  <c r="J93" i="5"/>
  <c r="BK126" i="5"/>
  <c r="BK131" i="6"/>
  <c r="J137" i="6"/>
  <c r="BK145" i="8"/>
  <c r="BK294" i="2"/>
  <c r="BK275" i="2"/>
  <c r="BK131" i="3"/>
  <c r="BK97" i="3"/>
  <c r="BK192" i="4"/>
  <c r="J130" i="4"/>
  <c r="BK134" i="5"/>
  <c r="BK234" i="5"/>
  <c r="J138" i="5"/>
  <c r="BK240" i="5"/>
  <c r="J198" i="5"/>
  <c r="J253" i="6"/>
  <c r="BK254" i="6"/>
  <c r="J290" i="2"/>
  <c r="J575" i="2"/>
  <c r="J136" i="3"/>
  <c r="BK110" i="3"/>
  <c r="BK91" i="3"/>
  <c r="BK94" i="4"/>
  <c r="BK115" i="4"/>
  <c r="BK196" i="5"/>
  <c r="J106" i="5"/>
  <c r="BK204" i="5"/>
  <c r="J219" i="5"/>
  <c r="J154" i="6"/>
  <c r="J159" i="6"/>
  <c r="J101" i="8"/>
  <c r="J99" i="9"/>
  <c r="J326" i="2"/>
  <c r="J120" i="3"/>
  <c r="J138" i="4"/>
  <c r="J117" i="5"/>
  <c r="J192" i="5"/>
  <c r="J155" i="6"/>
  <c r="BK92" i="9"/>
  <c r="BK174" i="2"/>
  <c r="J465" i="2"/>
  <c r="J127" i="2"/>
  <c r="J131" i="3"/>
  <c r="BK170" i="4"/>
  <c r="BK210" i="5"/>
  <c r="J229" i="5"/>
  <c r="J180" i="6"/>
  <c r="J240" i="6"/>
  <c r="BK138" i="7"/>
  <c r="J129" i="8"/>
  <c r="J111" i="9"/>
  <c r="J330" i="2"/>
  <c r="BK557" i="2"/>
  <c r="J593" i="2"/>
  <c r="J110" i="3"/>
  <c r="BK117" i="4"/>
  <c r="J215" i="5"/>
  <c r="BK160" i="5"/>
  <c r="J130" i="5"/>
  <c r="BK184" i="5"/>
  <c r="BK156" i="6"/>
  <c r="BK158" i="6"/>
  <c r="BK119" i="8"/>
  <c r="J96" i="9"/>
  <c r="J472" i="2"/>
  <c r="J585" i="2"/>
  <c r="BK242" i="2"/>
  <c r="J117" i="4"/>
  <c r="J192" i="4"/>
  <c r="J91" i="5"/>
  <c r="BK160" i="6"/>
  <c r="BK238" i="6"/>
  <c r="BK99" i="9"/>
  <c r="J301" i="2"/>
  <c r="J299" i="2"/>
  <c r="J372" i="2"/>
  <c r="J598" i="2"/>
  <c r="J152" i="2"/>
  <c r="BK129" i="5"/>
  <c r="J141" i="5"/>
  <c r="BK93" i="5"/>
  <c r="J143" i="5"/>
  <c r="J99" i="5"/>
  <c r="BK201" i="6"/>
  <c r="J219" i="6"/>
  <c r="J147" i="7"/>
  <c r="J115" i="9"/>
  <c r="BK473" i="2"/>
  <c r="BK419" i="2"/>
  <c r="BK117" i="2"/>
  <c r="J137" i="3"/>
  <c r="BK103" i="4"/>
  <c r="BK103" i="5"/>
  <c r="BK192" i="5"/>
  <c r="J97" i="5"/>
  <c r="J129" i="5"/>
  <c r="BK141" i="6"/>
  <c r="BK109" i="7"/>
  <c r="J107" i="9"/>
  <c r="BK501" i="2"/>
  <c r="J458" i="2"/>
  <c r="J490" i="2"/>
  <c r="J441" i="2"/>
  <c r="J599" i="2"/>
  <c r="BK135" i="3"/>
  <c r="J146" i="4"/>
  <c r="BK150" i="4"/>
  <c r="BK219" i="5"/>
  <c r="J184" i="6"/>
  <c r="BK182" i="6"/>
  <c r="J147" i="8"/>
  <c r="J544" i="2"/>
  <c r="J464" i="2"/>
  <c r="BK443" i="2"/>
  <c r="J94" i="3"/>
  <c r="BK154" i="4"/>
  <c r="BK196" i="4"/>
  <c r="BK249" i="5"/>
  <c r="J141" i="6"/>
  <c r="J119" i="8"/>
  <c r="J100" i="9"/>
  <c r="J540" i="2"/>
  <c r="J473" i="2"/>
  <c r="BK98" i="2"/>
  <c r="J437" i="2"/>
  <c r="J233" i="5"/>
  <c r="J222" i="6"/>
  <c r="BK253" i="6"/>
  <c r="BK111" i="7"/>
  <c r="BK93" i="9"/>
  <c r="BK395" i="2"/>
  <c r="J311" i="2"/>
  <c r="J405" i="2"/>
  <c r="J132" i="2"/>
  <c r="BK118" i="4"/>
  <c r="BK151" i="5"/>
  <c r="BK176" i="5"/>
  <c r="BK197" i="5"/>
  <c r="J133" i="6"/>
  <c r="J143" i="6"/>
  <c r="J145" i="8"/>
  <c r="J321" i="2"/>
  <c r="J294" i="2"/>
  <c r="J105" i="4"/>
  <c r="J96" i="5"/>
  <c r="BK206" i="6"/>
  <c r="J130" i="7"/>
  <c r="J476" i="2"/>
  <c r="J97" i="3"/>
  <c r="J115" i="3"/>
  <c r="J201" i="4"/>
  <c r="J122" i="5"/>
  <c r="BK121" i="5"/>
  <c r="BK111" i="5"/>
  <c r="J173" i="6"/>
  <c r="J259" i="6"/>
  <c r="BK130" i="7"/>
  <c r="BK134" i="8"/>
  <c r="BK299" i="2"/>
  <c r="BK326" i="2"/>
  <c r="BK229" i="2"/>
  <c r="BK104" i="3"/>
  <c r="J113" i="4"/>
  <c r="J190" i="5"/>
  <c r="J107" i="5"/>
  <c r="BK124" i="5"/>
  <c r="BK136" i="5"/>
  <c r="BK162" i="6"/>
  <c r="BK154" i="6"/>
  <c r="J564" i="2"/>
  <c r="BK215" i="2"/>
  <c r="BK136" i="2"/>
  <c r="J388" i="2"/>
  <c r="J601" i="2"/>
  <c r="J204" i="2"/>
  <c r="BK126" i="3"/>
  <c r="BK120" i="3"/>
  <c r="J109" i="4"/>
  <c r="BK202" i="4"/>
  <c r="BK137" i="5"/>
  <c r="J153" i="5"/>
  <c r="BK113" i="5"/>
  <c r="J215" i="6"/>
  <c r="J204" i="6"/>
  <c r="BK171" i="6"/>
  <c r="BK121" i="8"/>
  <c r="BK219" i="2"/>
  <c r="BK123" i="3"/>
  <c r="BK98" i="4"/>
  <c r="BK152" i="4"/>
  <c r="J168" i="5"/>
  <c r="J218" i="6"/>
  <c r="J105" i="7"/>
  <c r="J107" i="8"/>
  <c r="J461" i="2"/>
  <c r="J113" i="3"/>
  <c r="BK182" i="4"/>
  <c r="BK159" i="4"/>
  <c r="BK108" i="5"/>
  <c r="J234" i="5"/>
  <c r="J124" i="5"/>
  <c r="BK189" i="5"/>
  <c r="BK143" i="6"/>
  <c r="BK226" i="6"/>
  <c r="BK97" i="8"/>
  <c r="BK100" i="9"/>
  <c r="J306" i="2"/>
  <c r="BK181" i="2"/>
  <c r="J343" i="2"/>
  <c r="BK297" i="2"/>
  <c r="BK197" i="4"/>
  <c r="BK185" i="5"/>
  <c r="BK98" i="5"/>
  <c r="J126" i="5"/>
  <c r="BK137" i="6"/>
  <c r="J156" i="7"/>
  <c r="BK101" i="9"/>
  <c r="J454" i="2"/>
  <c r="J451" i="2"/>
  <c r="BK416" i="2"/>
  <c r="BK188" i="4"/>
  <c r="BK128" i="4"/>
  <c r="BK94" i="5"/>
  <c r="BK115" i="5"/>
  <c r="BK138" i="5"/>
  <c r="BK221" i="5"/>
  <c r="BK242" i="6"/>
  <c r="J169" i="6"/>
  <c r="J140" i="7"/>
  <c r="J139" i="8"/>
  <c r="J555" i="2"/>
  <c r="J354" i="2"/>
  <c r="J596" i="2"/>
  <c r="J89" i="3"/>
  <c r="BK176" i="4"/>
  <c r="J217" i="5"/>
  <c r="BK222" i="6"/>
  <c r="J260" i="6"/>
  <c r="BK115" i="9"/>
  <c r="BK148" i="2"/>
  <c r="J467" i="2"/>
  <c r="BK412" i="2"/>
  <c r="J345" i="2"/>
  <c r="J132" i="3"/>
  <c r="J172" i="5"/>
  <c r="J108" i="5"/>
  <c r="BK164" i="5"/>
  <c r="BK104" i="5"/>
  <c r="BK140" i="5"/>
  <c r="J221" i="6"/>
  <c r="BK139" i="6"/>
  <c r="BK143" i="8"/>
  <c r="BK540" i="2"/>
  <c r="J658" i="2"/>
  <c r="J174" i="2"/>
  <c r="BK122" i="2"/>
  <c r="J186" i="4"/>
  <c r="J175" i="5"/>
  <c r="BK135" i="5"/>
  <c r="BK106" i="5"/>
  <c r="J140" i="5"/>
  <c r="J199" i="6"/>
  <c r="J103" i="7"/>
  <c r="BK105" i="9"/>
  <c r="J523" i="2"/>
  <c r="BK423" i="2"/>
  <c r="BK458" i="2"/>
  <c r="BK100" i="2"/>
  <c r="J229" i="2"/>
  <c r="BK157" i="4"/>
  <c r="BK134" i="4"/>
  <c r="J250" i="5"/>
  <c r="J180" i="5"/>
  <c r="BK256" i="6"/>
  <c r="J127" i="7"/>
  <c r="J110" i="9"/>
  <c r="J477" i="2"/>
  <c r="BK161" i="2"/>
  <c r="J128" i="3"/>
  <c r="J90" i="3"/>
  <c r="J202" i="4"/>
  <c r="BK246" i="5"/>
  <c r="BK135" i="6"/>
  <c r="J117" i="7"/>
  <c r="J104" i="8"/>
  <c r="BK511" i="2"/>
  <c r="J135" i="3"/>
  <c r="J104" i="3"/>
  <c r="BK90" i="4"/>
  <c r="J120" i="4"/>
  <c r="J197" i="5"/>
  <c r="BK102" i="5"/>
  <c r="BK153" i="5"/>
  <c r="J245" i="6"/>
  <c r="BK164" i="6"/>
  <c r="J224" i="6"/>
  <c r="BK134" i="7"/>
  <c r="J102" i="9"/>
  <c r="BK414" i="2"/>
  <c r="J395" i="2"/>
  <c r="J426" i="2"/>
  <c r="BK314" i="2"/>
  <c r="J191" i="4"/>
  <c r="BK178" i="4"/>
  <c r="J116" i="4"/>
  <c r="BK237" i="5"/>
  <c r="BK147" i="5"/>
  <c r="BK181" i="5"/>
  <c r="J134" i="5"/>
  <c r="BK143" i="5"/>
  <c r="BK152" i="6"/>
  <c r="J158" i="6"/>
  <c r="J132" i="6"/>
  <c r="J116" i="9"/>
  <c r="BK496" i="2"/>
  <c r="J469" i="2"/>
  <c r="J496" i="2"/>
  <c r="BK277" i="2"/>
  <c r="BK643" i="2"/>
  <c r="BK388" i="2"/>
  <c r="J116" i="3"/>
  <c r="BK132" i="3"/>
  <c r="J199" i="4"/>
  <c r="J140" i="4"/>
  <c r="J157" i="5"/>
  <c r="J142" i="5"/>
  <c r="BK180" i="5"/>
  <c r="BK154" i="5"/>
  <c r="J195" i="5"/>
  <c r="BK231" i="6"/>
  <c r="J139" i="6"/>
  <c r="BK245" i="6"/>
  <c r="J122" i="7"/>
  <c r="J115" i="8"/>
  <c r="BK330" i="2"/>
  <c r="BK128" i="3"/>
  <c r="BK116" i="4"/>
  <c r="J189" i="5"/>
  <c r="J156" i="6"/>
  <c r="J257" i="6"/>
  <c r="J109" i="7"/>
  <c r="J459" i="2"/>
  <c r="BK383" i="2"/>
  <c r="J114" i="3"/>
  <c r="BK144" i="4"/>
  <c r="BK203" i="4"/>
  <c r="J178" i="5"/>
  <c r="BK133" i="5"/>
  <c r="J177" i="5"/>
  <c r="BK167" i="5"/>
  <c r="BK218" i="6"/>
  <c r="BK125" i="7"/>
  <c r="J143" i="8"/>
  <c r="J538" i="2"/>
  <c r="BK457" i="2"/>
  <c r="J106" i="2"/>
  <c r="BK591" i="2"/>
  <c r="J200" i="4"/>
  <c r="J173" i="5"/>
  <c r="J137" i="5"/>
  <c r="BK110" i="5"/>
  <c r="J206" i="6"/>
  <c r="J246" i="6"/>
  <c r="BK257" i="6"/>
  <c r="BK139" i="8"/>
  <c r="BK507" i="2"/>
  <c r="BK224" i="2"/>
  <c r="J104" i="2"/>
  <c r="BK599" i="2"/>
  <c r="BK139" i="3"/>
  <c r="BK184" i="4"/>
  <c r="BK166" i="5"/>
  <c r="J136" i="5"/>
  <c r="BK235" i="5"/>
  <c r="J120" i="5"/>
  <c r="J196" i="6"/>
  <c r="BK252" i="6"/>
  <c r="BK212" i="6"/>
  <c r="BK104" i="8"/>
  <c r="BK385" i="2"/>
  <c r="J443" i="2"/>
  <c r="J129" i="3"/>
  <c r="BK191" i="4"/>
  <c r="BK123" i="5"/>
  <c r="BK155" i="5"/>
  <c r="BK255" i="6"/>
  <c r="BK202" i="6"/>
  <c r="J111" i="8"/>
  <c r="J474" i="2"/>
  <c r="BK456" i="2"/>
  <c r="BK566" i="2"/>
  <c r="J197" i="4"/>
  <c r="J113" i="5"/>
  <c r="BK202" i="5"/>
  <c r="BK232" i="6"/>
  <c r="J255" i="6"/>
  <c r="BK132" i="8"/>
  <c r="J239" i="2"/>
  <c r="BK170" i="2"/>
  <c r="J397" i="2"/>
  <c r="BK100" i="3"/>
  <c r="J223" i="5"/>
  <c r="J161" i="5"/>
  <c r="BK227" i="6"/>
  <c r="J135" i="6"/>
  <c r="BK101" i="8"/>
  <c r="J374" i="2"/>
  <c r="BK106" i="2"/>
  <c r="BK102" i="3"/>
  <c r="BK126" i="4"/>
  <c r="BK105" i="4"/>
  <c r="BK116" i="5"/>
  <c r="BK145" i="6"/>
  <c r="BK115" i="8"/>
  <c r="J569" i="2"/>
  <c r="J127" i="3"/>
  <c r="BK140" i="3"/>
  <c r="J94" i="4"/>
  <c r="BK119" i="4"/>
  <c r="J166" i="5"/>
  <c r="J237" i="5"/>
  <c r="J135" i="5"/>
  <c r="BK196" i="6"/>
  <c r="J162" i="6"/>
  <c r="BK131" i="8"/>
  <c r="BK472" i="2"/>
  <c r="BK152" i="2"/>
  <c r="BK363" i="2"/>
  <c r="J170" i="4"/>
  <c r="BK181" i="4"/>
  <c r="BK105" i="5"/>
  <c r="BK101" i="5"/>
  <c r="J200" i="5"/>
  <c r="J114" i="5"/>
  <c r="J182" i="6"/>
  <c r="BK191" i="6"/>
  <c r="BK103" i="9"/>
  <c r="J456" i="2"/>
  <c r="J297" i="2"/>
  <c r="BK601" i="2"/>
  <c r="BK127" i="3"/>
  <c r="J123" i="3"/>
  <c r="J92" i="3"/>
  <c r="BK107" i="4"/>
  <c r="J199" i="5"/>
  <c r="J202" i="5"/>
  <c r="BK126" i="6"/>
  <c r="J251" i="6"/>
  <c r="J132" i="7"/>
  <c r="J501" i="2"/>
  <c r="J98" i="3"/>
  <c r="BK99" i="4"/>
  <c r="J238" i="5"/>
  <c r="BK139" i="5"/>
  <c r="J256" i="6"/>
  <c r="J95" i="7"/>
  <c r="J478" i="2"/>
  <c r="BK90" i="3"/>
  <c r="J91" i="3"/>
  <c r="BK198" i="4"/>
  <c r="BK95" i="5"/>
  <c r="J98" i="5"/>
  <c r="J128" i="5"/>
  <c r="J145" i="6"/>
  <c r="BK204" i="6"/>
  <c r="BK129" i="6"/>
  <c r="BK147" i="8"/>
  <c r="BK490" i="2"/>
  <c r="BK466" i="2"/>
  <c r="BK132" i="2"/>
  <c r="J100" i="2"/>
  <c r="J157" i="4"/>
  <c r="BK153" i="4"/>
  <c r="J102" i="5"/>
  <c r="BK195" i="5"/>
  <c r="J249" i="5"/>
  <c r="J197" i="6"/>
  <c r="J202" i="6"/>
  <c r="BK230" i="6"/>
  <c r="BK117" i="7"/>
  <c r="BK109" i="8"/>
  <c r="J460" i="2"/>
  <c r="BK140" i="2"/>
  <c r="J446" i="2"/>
  <c r="J134" i="3"/>
  <c r="BK173" i="4"/>
  <c r="J183" i="5"/>
  <c r="J111" i="5"/>
  <c r="J226" i="6"/>
  <c r="J116" i="8"/>
  <c r="J93" i="9"/>
  <c r="J482" i="2"/>
  <c r="BK463" i="2"/>
  <c r="BK474" i="2"/>
  <c r="BK334" i="2"/>
  <c r="J591" i="2"/>
  <c r="J117" i="3"/>
  <c r="BK179" i="4"/>
  <c r="J136" i="4"/>
  <c r="J206" i="5"/>
  <c r="J188" i="5"/>
  <c r="J147" i="6"/>
  <c r="J249" i="6"/>
  <c r="BK133" i="6"/>
  <c r="J121" i="8"/>
  <c r="J98" i="9"/>
  <c r="BK468" i="2"/>
  <c r="BK252" i="2"/>
  <c r="BK658" i="2"/>
  <c r="J215" i="2"/>
  <c r="J385" i="2"/>
  <c r="J189" i="4"/>
  <c r="J121" i="4"/>
  <c r="BK170" i="5"/>
  <c r="J226" i="5"/>
  <c r="BK216" i="6"/>
  <c r="J242" i="6"/>
  <c r="BK150" i="7"/>
  <c r="J141" i="8"/>
  <c r="BK492" i="2"/>
  <c r="BK449" i="2"/>
  <c r="BK464" i="2"/>
  <c r="BK95" i="4"/>
  <c r="J178" i="4"/>
  <c r="BK226" i="5"/>
  <c r="BK151" i="6"/>
  <c r="J229" i="6"/>
  <c r="J131" i="8"/>
  <c r="J101" i="9"/>
  <c r="J275" i="2"/>
  <c r="J130" i="3"/>
  <c r="J198" i="4"/>
  <c r="BK130" i="4"/>
  <c r="BK142" i="5"/>
  <c r="BK107" i="5"/>
  <c r="BK128" i="5"/>
  <c r="J251" i="5"/>
  <c r="J236" i="6"/>
  <c r="J136" i="7"/>
  <c r="BK104" i="9"/>
  <c r="J516" i="2"/>
  <c r="J466" i="2"/>
  <c r="BK462" i="2"/>
  <c r="BK437" i="2"/>
  <c r="BK93" i="3"/>
  <c r="J95" i="4"/>
  <c r="J196" i="4"/>
  <c r="J168" i="4"/>
  <c r="J167" i="5"/>
  <c r="J240" i="5"/>
  <c r="BK244" i="5"/>
  <c r="BK199" i="6"/>
  <c r="BK243" i="6"/>
  <c r="J507" i="2"/>
  <c r="BK469" i="2"/>
  <c r="BK372" i="2"/>
  <c r="J314" i="2"/>
  <c r="J141" i="3"/>
  <c r="J125" i="3"/>
  <c r="J150" i="4"/>
  <c r="J105" i="5"/>
  <c r="J241" i="5"/>
  <c r="J121" i="5"/>
  <c r="J227" i="6"/>
  <c r="J134" i="6"/>
  <c r="BK147" i="7"/>
  <c r="BK117" i="9"/>
  <c r="BK530" i="2"/>
  <c r="BK115" i="3"/>
  <c r="J124" i="4"/>
  <c r="BK121" i="4"/>
  <c r="BK198" i="5"/>
  <c r="J167" i="6"/>
  <c r="J185" i="6"/>
  <c r="BK374" i="2"/>
  <c r="J219" i="2"/>
  <c r="J93" i="3"/>
  <c r="BK163" i="4"/>
  <c r="J203" i="4"/>
  <c r="BK148" i="4"/>
  <c r="J186" i="5"/>
  <c r="BK100" i="5"/>
  <c r="J109" i="5"/>
  <c r="J101" i="5"/>
  <c r="BK174" i="6"/>
  <c r="J176" i="6"/>
  <c r="BK119" i="7"/>
  <c r="BK141" i="8"/>
  <c r="BK446" i="2"/>
  <c r="BK272" i="2"/>
  <c r="BK296" i="2"/>
  <c r="J449" i="2"/>
  <c r="BK92" i="3"/>
  <c r="J236" i="5"/>
  <c r="J170" i="5"/>
  <c r="J247" i="5"/>
  <c r="J159" i="5"/>
  <c r="BK185" i="6"/>
  <c r="BK100" i="7"/>
  <c r="J113" i="8"/>
  <c r="BK303" i="2"/>
  <c r="BK482" i="2"/>
  <c r="J277" i="2"/>
  <c r="J319" i="2"/>
  <c r="BK119" i="3"/>
  <c r="J93" i="4"/>
  <c r="BK130" i="5"/>
  <c r="BK193" i="5"/>
  <c r="J252" i="6"/>
  <c r="BK140" i="7"/>
  <c r="J90" i="9"/>
  <c r="J136" i="2"/>
  <c r="J334" i="2"/>
  <c r="J107" i="4"/>
  <c r="J194" i="5"/>
  <c r="BK91" i="5"/>
  <c r="J174" i="6"/>
  <c r="BK99" i="8"/>
  <c r="BK498" i="2"/>
  <c r="BK441" i="2"/>
  <c r="J457" i="2"/>
  <c r="J323" i="2"/>
  <c r="BK116" i="3"/>
  <c r="J176" i="4"/>
  <c r="BK233" i="5"/>
  <c r="J110" i="5"/>
  <c r="BK99" i="5"/>
  <c r="BK236" i="6"/>
  <c r="J171" i="6"/>
  <c r="J125" i="7"/>
  <c r="J105" i="9"/>
  <c r="BK319" i="2"/>
  <c r="BK404" i="2"/>
  <c r="BK301" i="2"/>
  <c r="J91" i="4"/>
  <c r="BK117" i="5"/>
  <c r="J94" i="5"/>
  <c r="BK174" i="5"/>
  <c r="J179" i="6"/>
  <c r="BK459" i="2"/>
  <c r="BK479" i="2"/>
  <c r="BK124" i="3"/>
  <c r="J165" i="4"/>
  <c r="J119" i="5"/>
  <c r="BK197" i="6"/>
  <c r="J126" i="6"/>
  <c r="BK93" i="8"/>
  <c r="BK534" i="2"/>
  <c r="BK114" i="3"/>
  <c r="J108" i="3"/>
  <c r="J182" i="4"/>
  <c r="BK188" i="5"/>
  <c r="BK161" i="5"/>
  <c r="J115" i="5"/>
  <c r="BK259" i="6"/>
  <c r="BK145" i="7"/>
  <c r="BK111" i="9"/>
  <c r="BK451" i="2"/>
  <c r="J303" i="2"/>
  <c r="BK89" i="3"/>
  <c r="BK91" i="4"/>
  <c r="BK165" i="4"/>
  <c r="BK131" i="5"/>
  <c r="J164" i="5"/>
  <c r="J191" i="5"/>
  <c r="BK97" i="5"/>
  <c r="BK225" i="6"/>
  <c r="BK159" i="6"/>
  <c r="BK523" i="2"/>
  <c r="BK538" i="2"/>
  <c r="BK460" i="2"/>
  <c r="J161" i="2"/>
  <c r="BK130" i="3"/>
  <c r="J106" i="3"/>
  <c r="J173" i="4"/>
  <c r="BK189" i="4"/>
  <c r="J115" i="4"/>
  <c r="J116" i="5"/>
  <c r="J125" i="5"/>
  <c r="J100" i="5"/>
  <c r="J154" i="5"/>
  <c r="BK251" i="6"/>
  <c r="BK132" i="7"/>
  <c r="J132" i="8"/>
  <c r="BK239" i="2"/>
  <c r="BK94" i="3"/>
  <c r="J179" i="4"/>
  <c r="J132" i="4"/>
  <c r="BK186" i="5"/>
  <c r="J103" i="5"/>
  <c r="BK162" i="5"/>
  <c r="J238" i="6"/>
  <c r="BK246" i="6"/>
  <c r="J126" i="8"/>
  <c r="BK245" i="2"/>
  <c r="J292" i="2"/>
  <c r="J102" i="3"/>
  <c r="J139" i="3"/>
  <c r="BK175" i="4"/>
  <c r="J190" i="4"/>
  <c r="BK136" i="4"/>
  <c r="J210" i="5"/>
  <c r="J230" i="5"/>
  <c r="BK172" i="5"/>
  <c r="J231" i="5"/>
  <c r="J209" i="5"/>
  <c r="BK157" i="5"/>
  <c r="J164" i="6"/>
  <c r="J153" i="7"/>
  <c r="J136" i="8"/>
  <c r="J117" i="9"/>
  <c r="BK467" i="2"/>
  <c r="J363" i="2"/>
  <c r="J412" i="2"/>
  <c r="BK263" i="2"/>
  <c r="BK405" i="2"/>
  <c r="BK137" i="3"/>
  <c r="J161" i="4"/>
  <c r="J213" i="5"/>
  <c r="BK122" i="5"/>
  <c r="J132" i="5"/>
  <c r="BK247" i="5"/>
  <c r="J241" i="6"/>
  <c r="BK147" i="6"/>
  <c r="BK219" i="6"/>
  <c r="BK95" i="8"/>
  <c r="BK98" i="9"/>
  <c r="BK397" i="2"/>
  <c r="J122" i="2"/>
  <c r="BK343" i="2"/>
  <c r="BK354" i="2"/>
  <c r="BK569" i="2"/>
  <c r="J119" i="3"/>
  <c r="BK204" i="4"/>
  <c r="BK120" i="4"/>
  <c r="BK158" i="5"/>
  <c r="J221" i="5"/>
  <c r="J243" i="5"/>
  <c r="BK180" i="6"/>
  <c r="J131" i="6"/>
  <c r="J152" i="6"/>
  <c r="J124" i="8"/>
  <c r="BK513" i="2"/>
  <c r="J462" i="2"/>
  <c r="BK575" i="2"/>
  <c r="J128" i="4"/>
  <c r="J99" i="4"/>
  <c r="J123" i="5"/>
  <c r="J212" i="5"/>
  <c r="BK155" i="6"/>
  <c r="J109" i="8"/>
  <c r="BK90" i="9"/>
  <c r="BK478" i="2"/>
  <c r="J263" i="2"/>
  <c r="J643" i="2"/>
  <c r="J140" i="3"/>
  <c r="BK213" i="5"/>
  <c r="BK236" i="5"/>
  <c r="J145" i="5"/>
  <c r="J162" i="5"/>
  <c r="BK169" i="6"/>
  <c r="BK136" i="7"/>
  <c r="BK126" i="8"/>
  <c r="J505" i="2"/>
  <c r="J463" i="2"/>
  <c r="BK619" i="2"/>
  <c r="BK93" i="4"/>
  <c r="BK113" i="4"/>
  <c r="BK109" i="5"/>
  <c r="BK112" i="5"/>
  <c r="BK138" i="6"/>
  <c r="J143" i="7"/>
  <c r="J92" i="9"/>
  <c r="J419" i="2"/>
  <c r="BK323" i="2"/>
  <c r="BK585" i="2"/>
  <c r="J163" i="4"/>
  <c r="BK171" i="5"/>
  <c r="J242" i="5"/>
  <c r="BK184" i="6"/>
  <c r="BK258" i="6"/>
  <c r="BK95" i="7"/>
  <c r="J511" i="2"/>
  <c r="J100" i="3"/>
  <c r="BK172" i="4"/>
  <c r="J175" i="4"/>
  <c r="J187" i="5"/>
  <c r="J232" i="6"/>
  <c r="BK127" i="7"/>
  <c r="J95" i="8"/>
  <c r="J109" i="9"/>
  <c r="J124" i="3"/>
  <c r="BK96" i="3"/>
  <c r="J172" i="4"/>
  <c r="BK201" i="4"/>
  <c r="J112" i="5"/>
  <c r="BK206" i="5"/>
  <c r="BK215" i="5"/>
  <c r="BK208" i="6"/>
  <c r="J119" i="7"/>
  <c r="J566" i="2"/>
  <c r="BK292" i="2"/>
  <c r="J546" i="2"/>
  <c r="BK99" i="3"/>
  <c r="BK132" i="4"/>
  <c r="J142" i="4"/>
  <c r="J131" i="5"/>
  <c r="J147" i="5"/>
  <c r="J246" i="5"/>
  <c r="J230" i="6"/>
  <c r="J254" i="6"/>
  <c r="J113" i="9"/>
  <c r="J383" i="2"/>
  <c r="BK204" i="2"/>
  <c r="BK593" i="2"/>
  <c r="BK134" i="3"/>
  <c r="BK141" i="3"/>
  <c r="J188" i="4"/>
  <c r="J134" i="4"/>
  <c r="BK190" i="5"/>
  <c r="BK251" i="5"/>
  <c r="BK230" i="5"/>
  <c r="BK223" i="5"/>
  <c r="BK173" i="6"/>
  <c r="J130" i="6"/>
  <c r="BK123" i="8"/>
  <c r="BK116" i="9"/>
  <c r="BK486" i="2"/>
  <c r="BK129" i="3"/>
  <c r="J152" i="4"/>
  <c r="BK132" i="5"/>
  <c r="BK167" i="6"/>
  <c r="J201" i="6"/>
  <c r="BK98" i="7"/>
  <c r="J581" i="2"/>
  <c r="J138" i="3"/>
  <c r="BK186" i="4"/>
  <c r="BK190" i="4"/>
  <c r="BK138" i="4"/>
  <c r="J149" i="5"/>
  <c r="BK156" i="5"/>
  <c r="J169" i="5"/>
  <c r="BK250" i="5"/>
  <c r="J191" i="6"/>
  <c r="BK132" i="6"/>
  <c r="BK156" i="7"/>
  <c r="J99" i="8"/>
  <c r="J604" i="2"/>
  <c r="J530" i="2"/>
  <c r="J98" i="2"/>
  <c r="BK555" i="2"/>
  <c r="J628" i="2"/>
  <c r="J181" i="2"/>
  <c r="J97" i="4"/>
  <c r="BK150" i="5"/>
  <c r="BK229" i="5"/>
  <c r="BK199" i="5"/>
  <c r="BK187" i="6"/>
  <c r="J212" i="6"/>
  <c r="BK122" i="7"/>
  <c r="BK113" i="9"/>
  <c r="AS54" i="1"/>
  <c r="BK111" i="4"/>
  <c r="J204" i="4"/>
  <c r="BK191" i="5"/>
  <c r="BK217" i="5"/>
  <c r="J133" i="5"/>
  <c r="J234" i="6"/>
  <c r="J138" i="6"/>
  <c r="BK105" i="7"/>
  <c r="BK96" i="9"/>
  <c r="J270" i="2"/>
  <c r="BK201" i="2"/>
  <c r="BK127" i="2"/>
  <c r="J181" i="4"/>
  <c r="J184" i="5"/>
  <c r="BK242" i="5"/>
  <c r="BK241" i="6"/>
  <c r="J208" i="6"/>
  <c r="BK124" i="8"/>
  <c r="BK516" i="2"/>
  <c r="J117" i="2"/>
  <c r="BK548" i="2"/>
  <c r="BK433" i="2"/>
  <c r="J144" i="4"/>
  <c r="J156" i="5"/>
  <c r="J179" i="5"/>
  <c r="BK183" i="5"/>
  <c r="J150" i="6"/>
  <c r="J210" i="6"/>
  <c r="BK107" i="8"/>
  <c r="J513" i="2"/>
  <c r="BK270" i="2"/>
  <c r="J414" i="2"/>
  <c r="BK140" i="4"/>
  <c r="BK194" i="5"/>
  <c r="BK96" i="5"/>
  <c r="J185" i="5"/>
  <c r="BK229" i="6"/>
  <c r="BK153" i="7"/>
  <c r="J103" i="9"/>
  <c r="J534" i="2"/>
  <c r="J170" i="2"/>
  <c r="BK454" i="2"/>
  <c r="BK109" i="4"/>
  <c r="BK167" i="4"/>
  <c r="J176" i="5"/>
  <c r="BK134" i="6"/>
  <c r="J145" i="7"/>
  <c r="BK109" i="9"/>
  <c r="BK144" i="2"/>
  <c r="BK311" i="2"/>
  <c r="J184" i="4"/>
  <c r="J155" i="5"/>
  <c r="J258" i="6"/>
  <c r="J100" i="7"/>
  <c r="BK107" i="9"/>
  <c r="J404" i="2"/>
  <c r="J133" i="3"/>
  <c r="BK168" i="4"/>
  <c r="J90" i="4"/>
  <c r="J204" i="5"/>
  <c r="J235" i="5"/>
  <c r="J181" i="5"/>
  <c r="J151" i="6"/>
  <c r="BK215" i="6"/>
  <c r="BK136" i="8"/>
  <c r="J104" i="9"/>
  <c r="J190" i="2"/>
  <c r="J492" i="2"/>
  <c r="J201" i="2"/>
  <c r="J96" i="3"/>
  <c r="J111" i="4"/>
  <c r="J174" i="5"/>
  <c r="BK211" i="5"/>
  <c r="BK125" i="5"/>
  <c r="BK177" i="5"/>
  <c r="BK150" i="6"/>
  <c r="J138" i="7"/>
  <c r="BK356" i="2"/>
  <c r="BK260" i="2"/>
  <c r="J433" i="2"/>
  <c r="BK426" i="2"/>
  <c r="BK117" i="3"/>
  <c r="BK138" i="3"/>
  <c r="J96" i="4"/>
  <c r="BK161" i="4"/>
  <c r="J160" i="5"/>
  <c r="BK141" i="5"/>
  <c r="BK175" i="5"/>
  <c r="BK179" i="5"/>
  <c r="BK189" i="6"/>
  <c r="J231" i="6"/>
  <c r="J114" i="7"/>
  <c r="BK102" i="9"/>
  <c r="F37" i="2" l="1"/>
  <c r="J34" i="2"/>
  <c r="F36" i="2"/>
  <c r="F35" i="2"/>
  <c r="F34" i="2"/>
  <c r="P97" i="2"/>
  <c r="BK333" i="2"/>
  <c r="J333" i="2" s="1"/>
  <c r="J67" i="2" s="1"/>
  <c r="P418" i="2"/>
  <c r="T481" i="2"/>
  <c r="P568" i="2"/>
  <c r="P101" i="3"/>
  <c r="T112" i="3"/>
  <c r="T89" i="4"/>
  <c r="T88" i="4"/>
  <c r="BK156" i="4"/>
  <c r="J156" i="4" s="1"/>
  <c r="J65" i="4" s="1"/>
  <c r="BK195" i="4"/>
  <c r="J195" i="4"/>
  <c r="J67" i="4"/>
  <c r="BK146" i="5"/>
  <c r="J146" i="5"/>
  <c r="J62" i="5" s="1"/>
  <c r="BK214" i="5"/>
  <c r="J214" i="5"/>
  <c r="J66" i="5"/>
  <c r="T225" i="5"/>
  <c r="T128" i="6"/>
  <c r="R142" i="6"/>
  <c r="R153" i="6"/>
  <c r="BK166" i="6"/>
  <c r="J166" i="6"/>
  <c r="J72" i="6"/>
  <c r="BK178" i="6"/>
  <c r="J178" i="6" s="1"/>
  <c r="J75" i="6" s="1"/>
  <c r="BK195" i="6"/>
  <c r="J195" i="6"/>
  <c r="J83" i="6" s="1"/>
  <c r="T200" i="6"/>
  <c r="BK214" i="6"/>
  <c r="J214" i="6" s="1"/>
  <c r="J92" i="6" s="1"/>
  <c r="P220" i="6"/>
  <c r="R228" i="6"/>
  <c r="T239" i="6"/>
  <c r="T102" i="7"/>
  <c r="R129" i="7"/>
  <c r="R92" i="8"/>
  <c r="R106" i="8"/>
  <c r="P118" i="8"/>
  <c r="P142" i="8"/>
  <c r="P131" i="2"/>
  <c r="T298" i="2"/>
  <c r="R387" i="2"/>
  <c r="BK481" i="2"/>
  <c r="J481" i="2"/>
  <c r="J72" i="2"/>
  <c r="T603" i="2"/>
  <c r="BK95" i="3"/>
  <c r="J95" i="3"/>
  <c r="J62" i="3"/>
  <c r="R122" i="3"/>
  <c r="R121" i="3" s="1"/>
  <c r="P89" i="4"/>
  <c r="P88" i="4" s="1"/>
  <c r="R195" i="4"/>
  <c r="R194" i="4"/>
  <c r="P90" i="5"/>
  <c r="R182" i="5"/>
  <c r="T214" i="5"/>
  <c r="P128" i="6"/>
  <c r="P142" i="6"/>
  <c r="R157" i="6"/>
  <c r="R178" i="6"/>
  <c r="T195" i="6"/>
  <c r="T194" i="6"/>
  <c r="BK217" i="6"/>
  <c r="J217" i="6" s="1"/>
  <c r="J93" i="6" s="1"/>
  <c r="P223" i="6"/>
  <c r="P250" i="6"/>
  <c r="P247" i="6" s="1"/>
  <c r="BK106" i="8"/>
  <c r="J106" i="8"/>
  <c r="J64" i="8"/>
  <c r="R112" i="8"/>
  <c r="R138" i="8"/>
  <c r="R131" i="2"/>
  <c r="BK298" i="2"/>
  <c r="J298" i="2" s="1"/>
  <c r="J64" i="2" s="1"/>
  <c r="T387" i="2"/>
  <c r="P481" i="2"/>
  <c r="BK603" i="2"/>
  <c r="J603" i="2" s="1"/>
  <c r="J75" i="2" s="1"/>
  <c r="P95" i="3"/>
  <c r="P87" i="3" s="1"/>
  <c r="P112" i="3"/>
  <c r="T123" i="4"/>
  <c r="R90" i="5"/>
  <c r="T146" i="5"/>
  <c r="P208" i="5"/>
  <c r="P239" i="5"/>
  <c r="R136" i="6"/>
  <c r="BK157" i="6"/>
  <c r="J157" i="6" s="1"/>
  <c r="J68" i="6" s="1"/>
  <c r="BK183" i="6"/>
  <c r="J183" i="6"/>
  <c r="J77" i="6" s="1"/>
  <c r="BK250" i="6"/>
  <c r="J250" i="6"/>
  <c r="J103" i="6" s="1"/>
  <c r="BK102" i="7"/>
  <c r="J102" i="7"/>
  <c r="J63" i="7"/>
  <c r="BK129" i="7"/>
  <c r="J129" i="7" s="1"/>
  <c r="J68" i="7" s="1"/>
  <c r="T142" i="7"/>
  <c r="BK131" i="2"/>
  <c r="J131" i="2" s="1"/>
  <c r="J62" i="2" s="1"/>
  <c r="P298" i="2"/>
  <c r="BK387" i="2"/>
  <c r="J387" i="2" s="1"/>
  <c r="J68" i="2" s="1"/>
  <c r="R515" i="2"/>
  <c r="BK112" i="3"/>
  <c r="J112" i="3" s="1"/>
  <c r="J64" i="3" s="1"/>
  <c r="T102" i="4"/>
  <c r="T156" i="4"/>
  <c r="BK182" i="5"/>
  <c r="J182" i="5" s="1"/>
  <c r="J64" i="5" s="1"/>
  <c r="R225" i="5"/>
  <c r="R128" i="6"/>
  <c r="T142" i="6"/>
  <c r="T153" i="6"/>
  <c r="P183" i="6"/>
  <c r="P177" i="6" s="1"/>
  <c r="R200" i="6"/>
  <c r="P214" i="6"/>
  <c r="R220" i="6"/>
  <c r="P228" i="6"/>
  <c r="R250" i="6"/>
  <c r="R247" i="6" s="1"/>
  <c r="P106" i="8"/>
  <c r="P128" i="8"/>
  <c r="R97" i="2"/>
  <c r="P333" i="2"/>
  <c r="R445" i="2"/>
  <c r="T471" i="2"/>
  <c r="P603" i="2"/>
  <c r="P88" i="3"/>
  <c r="BK122" i="3"/>
  <c r="J122" i="3" s="1"/>
  <c r="J66" i="3" s="1"/>
  <c r="R102" i="4"/>
  <c r="T165" i="5"/>
  <c r="BK225" i="5"/>
  <c r="J225" i="5"/>
  <c r="J67" i="5"/>
  <c r="T92" i="8"/>
  <c r="T106" i="8"/>
  <c r="R118" i="8"/>
  <c r="T138" i="8"/>
  <c r="R238" i="2"/>
  <c r="BK445" i="2"/>
  <c r="J445" i="2" s="1"/>
  <c r="J70" i="2" s="1"/>
  <c r="P471" i="2"/>
  <c r="T515" i="2"/>
  <c r="T95" i="3"/>
  <c r="T122" i="3"/>
  <c r="T121" i="3"/>
  <c r="BK123" i="4"/>
  <c r="J123" i="4" s="1"/>
  <c r="J64" i="4" s="1"/>
  <c r="BK90" i="5"/>
  <c r="J90" i="5" s="1"/>
  <c r="J61" i="5" s="1"/>
  <c r="R146" i="5"/>
  <c r="BK208" i="5"/>
  <c r="J208" i="5" s="1"/>
  <c r="J65" i="5" s="1"/>
  <c r="R239" i="5"/>
  <c r="BK136" i="6"/>
  <c r="J136" i="6" s="1"/>
  <c r="J63" i="6" s="1"/>
  <c r="P149" i="6"/>
  <c r="T98" i="8"/>
  <c r="T112" i="8"/>
  <c r="P138" i="8"/>
  <c r="BK238" i="2"/>
  <c r="J238" i="2" s="1"/>
  <c r="J63" i="2" s="1"/>
  <c r="R418" i="2"/>
  <c r="R481" i="2"/>
  <c r="R568" i="2"/>
  <c r="P102" i="4"/>
  <c r="P195" i="4"/>
  <c r="P194" i="4"/>
  <c r="P146" i="5"/>
  <c r="R195" i="6"/>
  <c r="R194" i="6" s="1"/>
  <c r="R217" i="6"/>
  <c r="T220" i="6"/>
  <c r="R239" i="6"/>
  <c r="BK97" i="7"/>
  <c r="J97" i="7"/>
  <c r="J62" i="7"/>
  <c r="R97" i="7"/>
  <c r="R116" i="7"/>
  <c r="BK124" i="7"/>
  <c r="J124" i="7"/>
  <c r="J67" i="7" s="1"/>
  <c r="T129" i="7"/>
  <c r="BK118" i="8"/>
  <c r="J118" i="8" s="1"/>
  <c r="J66" i="8" s="1"/>
  <c r="BK142" i="8"/>
  <c r="J142" i="8"/>
  <c r="J69" i="8"/>
  <c r="T97" i="9"/>
  <c r="T238" i="2"/>
  <c r="BK418" i="2"/>
  <c r="J418" i="2"/>
  <c r="J69" i="2" s="1"/>
  <c r="BK471" i="2"/>
  <c r="J471" i="2" s="1"/>
  <c r="J71" i="2" s="1"/>
  <c r="BK101" i="3"/>
  <c r="J101" i="3"/>
  <c r="J63" i="3"/>
  <c r="R112" i="3"/>
  <c r="BK89" i="4"/>
  <c r="J89" i="4" s="1"/>
  <c r="J61" i="4" s="1"/>
  <c r="R156" i="4"/>
  <c r="R165" i="5"/>
  <c r="P214" i="5"/>
  <c r="BK149" i="6"/>
  <c r="J149" i="6" s="1"/>
  <c r="J66" i="6" s="1"/>
  <c r="P157" i="6"/>
  <c r="T183" i="6"/>
  <c r="P217" i="6"/>
  <c r="T223" i="6"/>
  <c r="R102" i="7"/>
  <c r="T116" i="7"/>
  <c r="T93" i="7" s="1"/>
  <c r="T92" i="7" s="1"/>
  <c r="P124" i="7"/>
  <c r="T124" i="7"/>
  <c r="P142" i="7"/>
  <c r="R98" i="8"/>
  <c r="BK128" i="8"/>
  <c r="J128" i="8" s="1"/>
  <c r="J67" i="8" s="1"/>
  <c r="P89" i="9"/>
  <c r="R94" i="9"/>
  <c r="R108" i="9"/>
  <c r="T131" i="2"/>
  <c r="R298" i="2"/>
  <c r="P387" i="2"/>
  <c r="BK515" i="2"/>
  <c r="J515" i="2" s="1"/>
  <c r="J73" i="2" s="1"/>
  <c r="BK568" i="2"/>
  <c r="J568" i="2" s="1"/>
  <c r="J74" i="2" s="1"/>
  <c r="R95" i="3"/>
  <c r="P122" i="3"/>
  <c r="P121" i="3" s="1"/>
  <c r="P123" i="4"/>
  <c r="T182" i="5"/>
  <c r="R214" i="5"/>
  <c r="P136" i="6"/>
  <c r="BK153" i="6"/>
  <c r="J153" i="6"/>
  <c r="J67" i="6" s="1"/>
  <c r="P166" i="6"/>
  <c r="P165" i="6"/>
  <c r="T178" i="6"/>
  <c r="T177" i="6"/>
  <c r="P195" i="6"/>
  <c r="R214" i="6"/>
  <c r="BK223" i="6"/>
  <c r="J223" i="6"/>
  <c r="J95" i="6" s="1"/>
  <c r="BK239" i="6"/>
  <c r="J239" i="6"/>
  <c r="J100" i="6" s="1"/>
  <c r="P98" i="8"/>
  <c r="BK112" i="8"/>
  <c r="J112" i="8"/>
  <c r="J65" i="8"/>
  <c r="T128" i="8"/>
  <c r="BK89" i="9"/>
  <c r="J89" i="9"/>
  <c r="J61" i="9"/>
  <c r="BK94" i="9"/>
  <c r="J94" i="9" s="1"/>
  <c r="J62" i="9" s="1"/>
  <c r="P97" i="9"/>
  <c r="BK97" i="2"/>
  <c r="J97" i="2"/>
  <c r="J61" i="2"/>
  <c r="R333" i="2"/>
  <c r="P445" i="2"/>
  <c r="R471" i="2"/>
  <c r="R603" i="2"/>
  <c r="R88" i="3"/>
  <c r="T101" i="3"/>
  <c r="BK102" i="4"/>
  <c r="J102" i="4"/>
  <c r="J63" i="4" s="1"/>
  <c r="P156" i="4"/>
  <c r="T90" i="5"/>
  <c r="P165" i="5"/>
  <c r="T208" i="5"/>
  <c r="BK239" i="5"/>
  <c r="J239" i="5" s="1"/>
  <c r="J68" i="5" s="1"/>
  <c r="BK128" i="6"/>
  <c r="J128" i="6" s="1"/>
  <c r="J62" i="6" s="1"/>
  <c r="T149" i="6"/>
  <c r="R166" i="6"/>
  <c r="R165" i="6" s="1"/>
  <c r="R183" i="6"/>
  <c r="P200" i="6"/>
  <c r="BK220" i="6"/>
  <c r="BK213" i="6" s="1"/>
  <c r="J213" i="6" s="1"/>
  <c r="J91" i="6" s="1"/>
  <c r="T228" i="6"/>
  <c r="T213" i="6" s="1"/>
  <c r="P102" i="7"/>
  <c r="P116" i="7"/>
  <c r="R124" i="7"/>
  <c r="BK142" i="7"/>
  <c r="J142" i="7" s="1"/>
  <c r="J69" i="7" s="1"/>
  <c r="BK92" i="8"/>
  <c r="R128" i="8"/>
  <c r="P94" i="9"/>
  <c r="R97" i="9"/>
  <c r="BK114" i="9"/>
  <c r="J114" i="9" s="1"/>
  <c r="J67" i="9" s="1"/>
  <c r="P238" i="2"/>
  <c r="T418" i="2"/>
  <c r="P515" i="2"/>
  <c r="T568" i="2"/>
  <c r="BK88" i="3"/>
  <c r="J88" i="3"/>
  <c r="J61" i="3"/>
  <c r="R123" i="4"/>
  <c r="P182" i="5"/>
  <c r="P225" i="5"/>
  <c r="T136" i="6"/>
  <c r="R149" i="6"/>
  <c r="T157" i="6"/>
  <c r="P178" i="6"/>
  <c r="BK200" i="6"/>
  <c r="J200" i="6" s="1"/>
  <c r="J85" i="6" s="1"/>
  <c r="T217" i="6"/>
  <c r="BK228" i="6"/>
  <c r="J228" i="6" s="1"/>
  <c r="J96" i="6" s="1"/>
  <c r="T250" i="6"/>
  <c r="T247" i="6"/>
  <c r="P97" i="7"/>
  <c r="T97" i="7"/>
  <c r="BK116" i="7"/>
  <c r="J116" i="7"/>
  <c r="J65" i="7" s="1"/>
  <c r="P129" i="7"/>
  <c r="R142" i="7"/>
  <c r="P92" i="8"/>
  <c r="P91" i="8"/>
  <c r="P90" i="8"/>
  <c r="AU61" i="1" s="1"/>
  <c r="P112" i="8"/>
  <c r="BK138" i="8"/>
  <c r="J138" i="8" s="1"/>
  <c r="J68" i="8" s="1"/>
  <c r="R89" i="9"/>
  <c r="R88" i="9" s="1"/>
  <c r="R87" i="9" s="1"/>
  <c r="BK97" i="9"/>
  <c r="J97" i="9" s="1"/>
  <c r="J63" i="9" s="1"/>
  <c r="P108" i="9"/>
  <c r="R114" i="9"/>
  <c r="T97" i="2"/>
  <c r="T96" i="2"/>
  <c r="T333" i="2"/>
  <c r="T332" i="2" s="1"/>
  <c r="T445" i="2"/>
  <c r="T88" i="3"/>
  <c r="T87" i="3"/>
  <c r="T86" i="3" s="1"/>
  <c r="R101" i="3"/>
  <c r="R89" i="4"/>
  <c r="R88" i="4"/>
  <c r="T195" i="4"/>
  <c r="T194" i="4" s="1"/>
  <c r="BK165" i="5"/>
  <c r="J165" i="5" s="1"/>
  <c r="J63" i="5" s="1"/>
  <c r="R208" i="5"/>
  <c r="T239" i="5"/>
  <c r="BK142" i="6"/>
  <c r="J142" i="6" s="1"/>
  <c r="J65" i="6" s="1"/>
  <c r="P153" i="6"/>
  <c r="T166" i="6"/>
  <c r="T165" i="6" s="1"/>
  <c r="T214" i="6"/>
  <c r="R223" i="6"/>
  <c r="P239" i="6"/>
  <c r="BK98" i="8"/>
  <c r="J98" i="8" s="1"/>
  <c r="J62" i="8" s="1"/>
  <c r="T118" i="8"/>
  <c r="R142" i="8"/>
  <c r="T142" i="8"/>
  <c r="T89" i="9"/>
  <c r="T94" i="9"/>
  <c r="BK108" i="9"/>
  <c r="J108" i="9"/>
  <c r="J65" i="9" s="1"/>
  <c r="T108" i="9"/>
  <c r="P114" i="9"/>
  <c r="T114" i="9"/>
  <c r="BK181" i="6"/>
  <c r="J181" i="6" s="1"/>
  <c r="J76" i="6" s="1"/>
  <c r="BK188" i="6"/>
  <c r="J188" i="6"/>
  <c r="J79" i="6" s="1"/>
  <c r="BK207" i="6"/>
  <c r="J207" i="6"/>
  <c r="J88" i="6" s="1"/>
  <c r="BK175" i="6"/>
  <c r="J175" i="6"/>
  <c r="J73" i="6" s="1"/>
  <c r="BK203" i="6"/>
  <c r="J203" i="6" s="1"/>
  <c r="J86" i="6" s="1"/>
  <c r="BK209" i="6"/>
  <c r="J209" i="6"/>
  <c r="J89" i="6" s="1"/>
  <c r="BK161" i="6"/>
  <c r="J161" i="6"/>
  <c r="J69" i="6" s="1"/>
  <c r="BK121" i="7"/>
  <c r="J121" i="7"/>
  <c r="J66" i="7" s="1"/>
  <c r="BK163" i="6"/>
  <c r="J163" i="6" s="1"/>
  <c r="J70" i="6" s="1"/>
  <c r="BK192" i="6"/>
  <c r="J192" i="6"/>
  <c r="J81" i="6" s="1"/>
  <c r="BK211" i="6"/>
  <c r="J211" i="6"/>
  <c r="J90" i="6" s="1"/>
  <c r="BK329" i="2"/>
  <c r="J329" i="2"/>
  <c r="J65" i="2"/>
  <c r="BK233" i="6"/>
  <c r="J233" i="6" s="1"/>
  <c r="J97" i="6" s="1"/>
  <c r="BK113" i="7"/>
  <c r="J113" i="7"/>
  <c r="J64" i="7" s="1"/>
  <c r="BK149" i="7"/>
  <c r="J149" i="7"/>
  <c r="J70" i="7" s="1"/>
  <c r="BK198" i="6"/>
  <c r="J198" i="6"/>
  <c r="J84" i="6" s="1"/>
  <c r="BK248" i="6"/>
  <c r="BK247" i="6" s="1"/>
  <c r="J247" i="6" s="1"/>
  <c r="J101" i="6" s="1"/>
  <c r="BK152" i="7"/>
  <c r="J152" i="7"/>
  <c r="J71" i="7" s="1"/>
  <c r="BK155" i="7"/>
  <c r="J155" i="7"/>
  <c r="J72" i="7" s="1"/>
  <c r="BK125" i="6"/>
  <c r="BK186" i="6"/>
  <c r="J186" i="6" s="1"/>
  <c r="J78" i="6" s="1"/>
  <c r="BK112" i="9"/>
  <c r="J112" i="9" s="1"/>
  <c r="J66" i="9" s="1"/>
  <c r="BK140" i="6"/>
  <c r="J140" i="6" s="1"/>
  <c r="J64" i="6" s="1"/>
  <c r="BK235" i="6"/>
  <c r="J235" i="6" s="1"/>
  <c r="J98" i="6" s="1"/>
  <c r="BK237" i="6"/>
  <c r="J237" i="6" s="1"/>
  <c r="J99" i="6" s="1"/>
  <c r="BK205" i="6"/>
  <c r="J205" i="6" s="1"/>
  <c r="J87" i="6" s="1"/>
  <c r="BK94" i="7"/>
  <c r="BK93" i="7" s="1"/>
  <c r="BK106" i="9"/>
  <c r="J106" i="9" s="1"/>
  <c r="J64" i="9" s="1"/>
  <c r="BK190" i="6"/>
  <c r="J190" i="6"/>
  <c r="J80" i="6" s="1"/>
  <c r="BK103" i="8"/>
  <c r="J103" i="8"/>
  <c r="J63" i="8"/>
  <c r="BK146" i="8"/>
  <c r="J146" i="8" s="1"/>
  <c r="J70" i="8" s="1"/>
  <c r="E48" i="9"/>
  <c r="F84" i="9"/>
  <c r="BE96" i="9"/>
  <c r="BE102" i="9"/>
  <c r="BE92" i="9"/>
  <c r="BE99" i="9"/>
  <c r="BE100" i="9"/>
  <c r="BE110" i="9"/>
  <c r="BE117" i="9"/>
  <c r="BE104" i="9"/>
  <c r="BE107" i="9"/>
  <c r="J81" i="9"/>
  <c r="BE98" i="9"/>
  <c r="BE103" i="9"/>
  <c r="BE95" i="9"/>
  <c r="BE101" i="9"/>
  <c r="J92" i="8"/>
  <c r="J61" i="8" s="1"/>
  <c r="BE105" i="9"/>
  <c r="BE113" i="9"/>
  <c r="BE115" i="9"/>
  <c r="BE90" i="9"/>
  <c r="BE109" i="9"/>
  <c r="BE116" i="9"/>
  <c r="BE93" i="9"/>
  <c r="BE111" i="9"/>
  <c r="E80" i="8"/>
  <c r="J87" i="8"/>
  <c r="BE121" i="8"/>
  <c r="BE101" i="8"/>
  <c r="BE119" i="8"/>
  <c r="J84" i="8"/>
  <c r="BE93" i="8"/>
  <c r="BE129" i="8"/>
  <c r="F86" i="8"/>
  <c r="BE109" i="8"/>
  <c r="BE95" i="8"/>
  <c r="BE99" i="8"/>
  <c r="BE111" i="8"/>
  <c r="BE115" i="8"/>
  <c r="BE147" i="8"/>
  <c r="J54" i="8"/>
  <c r="BE104" i="8"/>
  <c r="BE113" i="8"/>
  <c r="BE134" i="8"/>
  <c r="F55" i="8"/>
  <c r="BE131" i="8"/>
  <c r="BE132" i="8"/>
  <c r="BE136" i="8"/>
  <c r="BE145" i="8"/>
  <c r="BE97" i="8"/>
  <c r="BE116" i="8"/>
  <c r="BE139" i="8"/>
  <c r="BE107" i="8"/>
  <c r="BE126" i="8"/>
  <c r="BE123" i="8"/>
  <c r="BE124" i="8"/>
  <c r="BE141" i="8"/>
  <c r="BE143" i="8"/>
  <c r="J125" i="6"/>
  <c r="J61" i="6"/>
  <c r="F55" i="7"/>
  <c r="F88" i="7"/>
  <c r="BE111" i="7"/>
  <c r="BE125" i="7"/>
  <c r="BE140" i="7"/>
  <c r="J52" i="7"/>
  <c r="J88" i="7"/>
  <c r="BE98" i="7"/>
  <c r="BE134" i="7"/>
  <c r="BK165" i="6"/>
  <c r="J165" i="6" s="1"/>
  <c r="J71" i="6" s="1"/>
  <c r="E82" i="7"/>
  <c r="J89" i="7"/>
  <c r="BE100" i="7"/>
  <c r="BE103" i="7"/>
  <c r="BE127" i="7"/>
  <c r="BE147" i="7"/>
  <c r="BE156" i="7"/>
  <c r="BE119" i="7"/>
  <c r="BE132" i="7"/>
  <c r="BE145" i="7"/>
  <c r="BE105" i="7"/>
  <c r="BE143" i="7"/>
  <c r="BE150" i="7"/>
  <c r="BE95" i="7"/>
  <c r="BE114" i="7"/>
  <c r="BE109" i="7"/>
  <c r="BE130" i="7"/>
  <c r="BE117" i="7"/>
  <c r="BE122" i="7"/>
  <c r="BE136" i="7"/>
  <c r="BE107" i="7"/>
  <c r="BE138" i="7"/>
  <c r="BE153" i="7"/>
  <c r="J52" i="6"/>
  <c r="BE130" i="6"/>
  <c r="BE141" i="6"/>
  <c r="BE167" i="6"/>
  <c r="BE173" i="6"/>
  <c r="BE206" i="6"/>
  <c r="BE216" i="6"/>
  <c r="BE218" i="6"/>
  <c r="BE226" i="6"/>
  <c r="BE227" i="6"/>
  <c r="BE231" i="6"/>
  <c r="BE232" i="6"/>
  <c r="BE234" i="6"/>
  <c r="BE244" i="6"/>
  <c r="BE252" i="6"/>
  <c r="BE256" i="6"/>
  <c r="BE126" i="6"/>
  <c r="BE129" i="6"/>
  <c r="BE131" i="6"/>
  <c r="BE134" i="6"/>
  <c r="BE158" i="6"/>
  <c r="BE160" i="6"/>
  <c r="BE171" i="6"/>
  <c r="BE185" i="6"/>
  <c r="BE138" i="6"/>
  <c r="BE155" i="6"/>
  <c r="BE156" i="6"/>
  <c r="BE184" i="6"/>
  <c r="BE187" i="6"/>
  <c r="BE204" i="6"/>
  <c r="BE225" i="6"/>
  <c r="BE260" i="6"/>
  <c r="E48" i="6"/>
  <c r="BE151" i="6"/>
  <c r="BE174" i="6"/>
  <c r="BE179" i="6"/>
  <c r="BE182" i="6"/>
  <c r="BE236" i="6"/>
  <c r="BE243" i="6"/>
  <c r="BE246" i="6"/>
  <c r="BE249" i="6"/>
  <c r="BE257" i="6"/>
  <c r="BE258" i="6"/>
  <c r="F120" i="6"/>
  <c r="BE245" i="6"/>
  <c r="BE253" i="6"/>
  <c r="BE259" i="6"/>
  <c r="BE197" i="6"/>
  <c r="BE212" i="6"/>
  <c r="BE221" i="6"/>
  <c r="BE222" i="6"/>
  <c r="BE241" i="6"/>
  <c r="BE132" i="6"/>
  <c r="BE152" i="6"/>
  <c r="BE169" i="6"/>
  <c r="BE191" i="6"/>
  <c r="BE230" i="6"/>
  <c r="BE238" i="6"/>
  <c r="BE255" i="6"/>
  <c r="BE143" i="6"/>
  <c r="BE154" i="6"/>
  <c r="BE180" i="6"/>
  <c r="BE202" i="6"/>
  <c r="BE229" i="6"/>
  <c r="BE240" i="6"/>
  <c r="BE251" i="6"/>
  <c r="BE147" i="6"/>
  <c r="BE150" i="6"/>
  <c r="BE193" i="6"/>
  <c r="BE201" i="6"/>
  <c r="BE219" i="6"/>
  <c r="BE224" i="6"/>
  <c r="BE145" i="6"/>
  <c r="BE176" i="6"/>
  <c r="BE139" i="6"/>
  <c r="BE164" i="6"/>
  <c r="BE189" i="6"/>
  <c r="BE199" i="6"/>
  <c r="BE133" i="6"/>
  <c r="BE135" i="6"/>
  <c r="BE137" i="6"/>
  <c r="BE159" i="6"/>
  <c r="BE162" i="6"/>
  <c r="BE196" i="6"/>
  <c r="BE208" i="6"/>
  <c r="BE210" i="6"/>
  <c r="BE215" i="6"/>
  <c r="BE242" i="6"/>
  <c r="BE254" i="6"/>
  <c r="BK88" i="4"/>
  <c r="BK101" i="4"/>
  <c r="J101" i="4"/>
  <c r="J62" i="4" s="1"/>
  <c r="J52" i="5"/>
  <c r="BE94" i="5"/>
  <c r="BE99" i="5"/>
  <c r="BE112" i="5"/>
  <c r="BE141" i="5"/>
  <c r="BE147" i="5"/>
  <c r="BE150" i="5"/>
  <c r="BE187" i="5"/>
  <c r="BE193" i="5"/>
  <c r="BE194" i="5"/>
  <c r="BE197" i="5"/>
  <c r="BE198" i="5"/>
  <c r="BE204" i="5"/>
  <c r="BE229" i="5"/>
  <c r="BE105" i="5"/>
  <c r="BE109" i="5"/>
  <c r="BE122" i="5"/>
  <c r="BE124" i="5"/>
  <c r="BE132" i="5"/>
  <c r="BE134" i="5"/>
  <c r="BE135" i="5"/>
  <c r="BE136" i="5"/>
  <c r="BE137" i="5"/>
  <c r="BE155" i="5"/>
  <c r="BE158" i="5"/>
  <c r="BE172" i="5"/>
  <c r="BE176" i="5"/>
  <c r="BE191" i="5"/>
  <c r="BE196" i="5"/>
  <c r="BE223" i="5"/>
  <c r="BE236" i="5"/>
  <c r="BE237" i="5"/>
  <c r="BE240" i="5"/>
  <c r="BE243" i="5"/>
  <c r="BK194" i="4"/>
  <c r="J194" i="4" s="1"/>
  <c r="J66" i="4" s="1"/>
  <c r="F84" i="5"/>
  <c r="BE93" i="5"/>
  <c r="BE100" i="5"/>
  <c r="BE145" i="5"/>
  <c r="BE175" i="5"/>
  <c r="BE200" i="5"/>
  <c r="BE221" i="5"/>
  <c r="BE241" i="5"/>
  <c r="BE246" i="5"/>
  <c r="BE249" i="5"/>
  <c r="F55" i="5"/>
  <c r="BE106" i="5"/>
  <c r="BE108" i="5"/>
  <c r="BE117" i="5"/>
  <c r="BE151" i="5"/>
  <c r="BE160" i="5"/>
  <c r="BE166" i="5"/>
  <c r="BE183" i="5"/>
  <c r="BE202" i="5"/>
  <c r="BE226" i="5"/>
  <c r="BE235" i="5"/>
  <c r="BE244" i="5"/>
  <c r="J54" i="5"/>
  <c r="BE97" i="5"/>
  <c r="BE102" i="5"/>
  <c r="BE104" i="5"/>
  <c r="BE115" i="5"/>
  <c r="BE157" i="5"/>
  <c r="BE181" i="5"/>
  <c r="BE189" i="5"/>
  <c r="BE238" i="5"/>
  <c r="BE242" i="5"/>
  <c r="BE247" i="5"/>
  <c r="BE250" i="5"/>
  <c r="BE251" i="5"/>
  <c r="E48" i="5"/>
  <c r="BE107" i="5"/>
  <c r="BE110" i="5"/>
  <c r="BE133" i="5"/>
  <c r="BE139" i="5"/>
  <c r="BE179" i="5"/>
  <c r="BE219" i="5"/>
  <c r="BE230" i="5"/>
  <c r="BE120" i="5"/>
  <c r="BE123" i="5"/>
  <c r="BE128" i="5"/>
  <c r="BE149" i="5"/>
  <c r="BE152" i="5"/>
  <c r="BE156" i="5"/>
  <c r="BE164" i="5"/>
  <c r="BE173" i="5"/>
  <c r="BE184" i="5"/>
  <c r="BE212" i="5"/>
  <c r="BE227" i="5"/>
  <c r="BE233" i="5"/>
  <c r="BE98" i="5"/>
  <c r="BE101" i="5"/>
  <c r="BE116" i="5"/>
  <c r="BE130" i="5"/>
  <c r="BE131" i="5"/>
  <c r="BE188" i="5"/>
  <c r="BE190" i="5"/>
  <c r="BE195" i="5"/>
  <c r="BE209" i="5"/>
  <c r="BE213" i="5"/>
  <c r="BE215" i="5"/>
  <c r="J85" i="5"/>
  <c r="BE111" i="5"/>
  <c r="BE171" i="5"/>
  <c r="BE174" i="5"/>
  <c r="BE178" i="5"/>
  <c r="BE186" i="5"/>
  <c r="BE199" i="5"/>
  <c r="BE210" i="5"/>
  <c r="BE91" i="5"/>
  <c r="BE95" i="5"/>
  <c r="BE121" i="5"/>
  <c r="BE129" i="5"/>
  <c r="BE138" i="5"/>
  <c r="BE154" i="5"/>
  <c r="BE169" i="5"/>
  <c r="BE177" i="5"/>
  <c r="BE234" i="5"/>
  <c r="BE103" i="5"/>
  <c r="BE113" i="5"/>
  <c r="BE125" i="5"/>
  <c r="BE126" i="5"/>
  <c r="BE140" i="5"/>
  <c r="BE143" i="5"/>
  <c r="BE161" i="5"/>
  <c r="BE168" i="5"/>
  <c r="BE180" i="5"/>
  <c r="BE185" i="5"/>
  <c r="BE192" i="5"/>
  <c r="BE217" i="5"/>
  <c r="BE96" i="5"/>
  <c r="BE114" i="5"/>
  <c r="BE119" i="5"/>
  <c r="BE142" i="5"/>
  <c r="BE153" i="5"/>
  <c r="BE159" i="5"/>
  <c r="BE162" i="5"/>
  <c r="BE167" i="5"/>
  <c r="BE170" i="5"/>
  <c r="BE206" i="5"/>
  <c r="BE211" i="5"/>
  <c r="BE231" i="5"/>
  <c r="BE154" i="4"/>
  <c r="BE165" i="4"/>
  <c r="BE190" i="4"/>
  <c r="BK87" i="3"/>
  <c r="J87" i="3"/>
  <c r="J60" i="3" s="1"/>
  <c r="BE116" i="4"/>
  <c r="BE124" i="4"/>
  <c r="BE200" i="4"/>
  <c r="BE202" i="4"/>
  <c r="BE90" i="4"/>
  <c r="BE107" i="4"/>
  <c r="BE115" i="4"/>
  <c r="BE117" i="4"/>
  <c r="BE132" i="4"/>
  <c r="BE138" i="4"/>
  <c r="BE168" i="4"/>
  <c r="BE179" i="4"/>
  <c r="BE188" i="4"/>
  <c r="BE203" i="4"/>
  <c r="BE94" i="4"/>
  <c r="BE109" i="4"/>
  <c r="BE136" i="4"/>
  <c r="BE142" i="4"/>
  <c r="BE146" i="4"/>
  <c r="BE157" i="4"/>
  <c r="BE163" i="4"/>
  <c r="BE191" i="4"/>
  <c r="BE204" i="4"/>
  <c r="BE121" i="4"/>
  <c r="BE130" i="4"/>
  <c r="BE182" i="4"/>
  <c r="BE199" i="4"/>
  <c r="BE201" i="4"/>
  <c r="E77" i="4"/>
  <c r="BE99" i="4"/>
  <c r="BE113" i="4"/>
  <c r="BE128" i="4"/>
  <c r="BE144" i="4"/>
  <c r="BE152" i="4"/>
  <c r="BE159" i="4"/>
  <c r="BE178" i="4"/>
  <c r="BE192" i="4"/>
  <c r="BE93" i="4"/>
  <c r="BE118" i="4"/>
  <c r="BE153" i="4"/>
  <c r="BE173" i="4"/>
  <c r="BE186" i="4"/>
  <c r="BE197" i="4"/>
  <c r="BE96" i="4"/>
  <c r="BE98" i="4"/>
  <c r="BE105" i="4"/>
  <c r="BE120" i="4"/>
  <c r="BE126" i="4"/>
  <c r="BE140" i="4"/>
  <c r="BE184" i="4"/>
  <c r="F55" i="4"/>
  <c r="BE134" i="4"/>
  <c r="BE161" i="4"/>
  <c r="BE172" i="4"/>
  <c r="BE176" i="4"/>
  <c r="BE181" i="4"/>
  <c r="BE189" i="4"/>
  <c r="BE91" i="4"/>
  <c r="BE95" i="4"/>
  <c r="BE119" i="4"/>
  <c r="BE170" i="4"/>
  <c r="BE175" i="4"/>
  <c r="BE97" i="4"/>
  <c r="BE111" i="4"/>
  <c r="BE148" i="4"/>
  <c r="BE150" i="4"/>
  <c r="BE167" i="4"/>
  <c r="BE196" i="4"/>
  <c r="J52" i="4"/>
  <c r="BE103" i="4"/>
  <c r="BE198" i="4"/>
  <c r="J52" i="3"/>
  <c r="BE119" i="3"/>
  <c r="BE126" i="3"/>
  <c r="BE89" i="3"/>
  <c r="BE99" i="3"/>
  <c r="BE110" i="3"/>
  <c r="BE125" i="3"/>
  <c r="BE128" i="3"/>
  <c r="BE133" i="3"/>
  <c r="BE135" i="3"/>
  <c r="E76" i="3"/>
  <c r="BE97" i="3"/>
  <c r="BE120" i="3"/>
  <c r="BE129" i="3"/>
  <c r="BE132" i="3"/>
  <c r="BE141" i="3"/>
  <c r="BE104" i="3"/>
  <c r="BE127" i="3"/>
  <c r="BE131" i="3"/>
  <c r="BE139" i="3"/>
  <c r="BE140" i="3"/>
  <c r="BE106" i="3"/>
  <c r="BE117" i="3"/>
  <c r="BE123" i="3"/>
  <c r="BE134" i="3"/>
  <c r="BE114" i="3"/>
  <c r="BE130" i="3"/>
  <c r="BE92" i="3"/>
  <c r="BE94" i="3"/>
  <c r="BE116" i="3"/>
  <c r="BE91" i="3"/>
  <c r="BE98" i="3"/>
  <c r="BE115" i="3"/>
  <c r="BE137" i="3"/>
  <c r="BE138" i="3"/>
  <c r="F83" i="3"/>
  <c r="BE100" i="3"/>
  <c r="BE102" i="3"/>
  <c r="BE113" i="3"/>
  <c r="BE93" i="3"/>
  <c r="BE96" i="3"/>
  <c r="BE108" i="3"/>
  <c r="BE124" i="3"/>
  <c r="BE90" i="3"/>
  <c r="BE136" i="3"/>
  <c r="E48" i="2"/>
  <c r="J52" i="2"/>
  <c r="BE98" i="2"/>
  <c r="BE104" i="2"/>
  <c r="BE122" i="2"/>
  <c r="BE148" i="2"/>
  <c r="BE174" i="2"/>
  <c r="BE201" i="2"/>
  <c r="BE219" i="2"/>
  <c r="BE263" i="2"/>
  <c r="BE299" i="2"/>
  <c r="BE330" i="2"/>
  <c r="BE343" i="2"/>
  <c r="BE383" i="2"/>
  <c r="BE412" i="2"/>
  <c r="BE414" i="2"/>
  <c r="BE451" i="2"/>
  <c r="BE566" i="2"/>
  <c r="BE569" i="2"/>
  <c r="BE575" i="2"/>
  <c r="BE581" i="2"/>
  <c r="BE585" i="2"/>
  <c r="BE591" i="2"/>
  <c r="BE593" i="2"/>
  <c r="BE596" i="2"/>
  <c r="BE598" i="2"/>
  <c r="BE599" i="2"/>
  <c r="BE619" i="2"/>
  <c r="BE628" i="2"/>
  <c r="BE643" i="2"/>
  <c r="AW55" i="1"/>
  <c r="BA55" i="1"/>
  <c r="BE136" i="2"/>
  <c r="BE144" i="2"/>
  <c r="BE152" i="2"/>
  <c r="BE190" i="2"/>
  <c r="BE204" i="2"/>
  <c r="BE245" i="2"/>
  <c r="BE270" i="2"/>
  <c r="BE275" i="2"/>
  <c r="BE277" i="2"/>
  <c r="BE301" i="2"/>
  <c r="BE303" i="2"/>
  <c r="BE311" i="2"/>
  <c r="BE326" i="2"/>
  <c r="BE345" i="2"/>
  <c r="BE356" i="2"/>
  <c r="BE374" i="2"/>
  <c r="BE385" i="2"/>
  <c r="BE404" i="2"/>
  <c r="BE419" i="2"/>
  <c r="BE426" i="2"/>
  <c r="BE449" i="2"/>
  <c r="BE454" i="2"/>
  <c r="BE546" i="2"/>
  <c r="BE548" i="2"/>
  <c r="BE555" i="2"/>
  <c r="BE601" i="2"/>
  <c r="BB55" i="1"/>
  <c r="BC55" i="1"/>
  <c r="F55" i="2"/>
  <c r="BE100" i="2"/>
  <c r="BE127" i="2"/>
  <c r="BE161" i="2"/>
  <c r="BE215" i="2"/>
  <c r="BE224" i="2"/>
  <c r="BE242" i="2"/>
  <c r="BE252" i="2"/>
  <c r="BE294" i="2"/>
  <c r="BE306" i="2"/>
  <c r="BE314" i="2"/>
  <c r="BE319" i="2"/>
  <c r="BE321" i="2"/>
  <c r="BE395" i="2"/>
  <c r="BE441" i="2"/>
  <c r="BE459" i="2"/>
  <c r="BE460" i="2"/>
  <c r="BE462" i="2"/>
  <c r="BE466" i="2"/>
  <c r="BE469" i="2"/>
  <c r="BE472" i="2"/>
  <c r="BE478" i="2"/>
  <c r="BE486" i="2"/>
  <c r="BE490" i="2"/>
  <c r="BE496" i="2"/>
  <c r="BE498" i="2"/>
  <c r="BE117" i="2"/>
  <c r="BE292" i="2"/>
  <c r="BE296" i="2"/>
  <c r="BE297" i="2"/>
  <c r="BE354" i="2"/>
  <c r="BE372" i="2"/>
  <c r="BE388" i="2"/>
  <c r="BE397" i="2"/>
  <c r="BE437" i="2"/>
  <c r="BE457" i="2"/>
  <c r="BE458" i="2"/>
  <c r="BE463" i="2"/>
  <c r="BE464" i="2"/>
  <c r="BE473" i="2"/>
  <c r="BE474" i="2"/>
  <c r="BE476" i="2"/>
  <c r="BE477" i="2"/>
  <c r="BE479" i="2"/>
  <c r="BE530" i="2"/>
  <c r="BE534" i="2"/>
  <c r="BE538" i="2"/>
  <c r="BE604" i="2"/>
  <c r="BE658" i="2"/>
  <c r="BE106" i="2"/>
  <c r="BE132" i="2"/>
  <c r="BE140" i="2"/>
  <c r="BE170" i="2"/>
  <c r="BE181" i="2"/>
  <c r="BE229" i="2"/>
  <c r="BE239" i="2"/>
  <c r="BE260" i="2"/>
  <c r="BE272" i="2"/>
  <c r="BE290" i="2"/>
  <c r="BE323" i="2"/>
  <c r="BE334" i="2"/>
  <c r="BE363" i="2"/>
  <c r="BE405" i="2"/>
  <c r="BE416" i="2"/>
  <c r="BE423" i="2"/>
  <c r="BE433" i="2"/>
  <c r="BE443" i="2"/>
  <c r="BE446" i="2"/>
  <c r="BE456" i="2"/>
  <c r="BE461" i="2"/>
  <c r="BE465" i="2"/>
  <c r="BE467" i="2"/>
  <c r="BE468" i="2"/>
  <c r="BE482" i="2"/>
  <c r="BE492" i="2"/>
  <c r="BE501" i="2"/>
  <c r="BE505" i="2"/>
  <c r="BE507" i="2"/>
  <c r="BE511" i="2"/>
  <c r="BE513" i="2"/>
  <c r="BE516" i="2"/>
  <c r="BE523" i="2"/>
  <c r="BE540" i="2"/>
  <c r="BE544" i="2"/>
  <c r="BE557" i="2"/>
  <c r="BE564" i="2"/>
  <c r="BD55" i="1"/>
  <c r="F36" i="9"/>
  <c r="BC62" i="1" s="1"/>
  <c r="F34" i="9"/>
  <c r="BA62" i="1" s="1"/>
  <c r="F34" i="4"/>
  <c r="BA57" i="1"/>
  <c r="F35" i="6"/>
  <c r="BB59" i="1"/>
  <c r="F36" i="3"/>
  <c r="BC56" i="1" s="1"/>
  <c r="F34" i="5"/>
  <c r="BA58" i="1"/>
  <c r="F37" i="6"/>
  <c r="BD59" i="1" s="1"/>
  <c r="J34" i="6"/>
  <c r="AW59" i="1" s="1"/>
  <c r="F36" i="7"/>
  <c r="BC60" i="1"/>
  <c r="F35" i="7"/>
  <c r="BB60" i="1"/>
  <c r="F34" i="6"/>
  <c r="BA59" i="1" s="1"/>
  <c r="F37" i="3"/>
  <c r="BD56" i="1"/>
  <c r="J34" i="7"/>
  <c r="AW60" i="1" s="1"/>
  <c r="F35" i="8"/>
  <c r="BB61" i="1" s="1"/>
  <c r="F37" i="9"/>
  <c r="BD62" i="1"/>
  <c r="J34" i="4"/>
  <c r="AW57" i="1"/>
  <c r="F35" i="9"/>
  <c r="BB62" i="1"/>
  <c r="F34" i="3"/>
  <c r="BA56" i="1" s="1"/>
  <c r="F34" i="7"/>
  <c r="BA60" i="1"/>
  <c r="F35" i="5"/>
  <c r="BB58" i="1" s="1"/>
  <c r="J34" i="8"/>
  <c r="AW61" i="1"/>
  <c r="J34" i="5"/>
  <c r="AW58" i="1" s="1"/>
  <c r="F37" i="5"/>
  <c r="BD58" i="1"/>
  <c r="F35" i="3"/>
  <c r="BB56" i="1" s="1"/>
  <c r="F37" i="7"/>
  <c r="BD60" i="1"/>
  <c r="J34" i="3"/>
  <c r="AW56" i="1" s="1"/>
  <c r="F35" i="4"/>
  <c r="BB57" i="1"/>
  <c r="F37" i="4"/>
  <c r="BD57" i="1" s="1"/>
  <c r="F36" i="4"/>
  <c r="BC57" i="1"/>
  <c r="F36" i="8"/>
  <c r="BC61" i="1" s="1"/>
  <c r="F37" i="8"/>
  <c r="BD61" i="1" s="1"/>
  <c r="J34" i="9"/>
  <c r="AW62" i="1" s="1"/>
  <c r="F36" i="5"/>
  <c r="BC58" i="1"/>
  <c r="F34" i="8"/>
  <c r="BA61" i="1" s="1"/>
  <c r="F36" i="6"/>
  <c r="BC59" i="1"/>
  <c r="BK332" i="2" l="1"/>
  <c r="J332" i="2" s="1"/>
  <c r="J66" i="2" s="1"/>
  <c r="J93" i="7"/>
  <c r="J60" i="7" s="1"/>
  <c r="BK92" i="7"/>
  <c r="J92" i="7" s="1"/>
  <c r="J30" i="7" s="1"/>
  <c r="BK89" i="5"/>
  <c r="BK88" i="5" s="1"/>
  <c r="J88" i="5" s="1"/>
  <c r="J30" i="5" s="1"/>
  <c r="J248" i="6"/>
  <c r="J102" i="6" s="1"/>
  <c r="J220" i="6"/>
  <c r="J94" i="6" s="1"/>
  <c r="BK121" i="3"/>
  <c r="J121" i="3" s="1"/>
  <c r="J65" i="3" s="1"/>
  <c r="J94" i="7"/>
  <c r="J61" i="7" s="1"/>
  <c r="T88" i="9"/>
  <c r="T87" i="9" s="1"/>
  <c r="P93" i="7"/>
  <c r="P92" i="7"/>
  <c r="AU60" i="1"/>
  <c r="R93" i="7"/>
  <c r="R92" i="7"/>
  <c r="R332" i="2"/>
  <c r="P124" i="6"/>
  <c r="T89" i="5"/>
  <c r="T88" i="5"/>
  <c r="P101" i="4"/>
  <c r="P87" i="4"/>
  <c r="AU57" i="1" s="1"/>
  <c r="T91" i="8"/>
  <c r="T90" i="8"/>
  <c r="T101" i="4"/>
  <c r="T87" i="4" s="1"/>
  <c r="P86" i="3"/>
  <c r="AU56" i="1"/>
  <c r="P194" i="6"/>
  <c r="P332" i="2"/>
  <c r="BK124" i="6"/>
  <c r="J124" i="6"/>
  <c r="J60" i="6"/>
  <c r="R124" i="6"/>
  <c r="R89" i="5"/>
  <c r="R88" i="5"/>
  <c r="R91" i="8"/>
  <c r="R90" i="8" s="1"/>
  <c r="P213" i="6"/>
  <c r="P89" i="5"/>
  <c r="P88" i="5" s="1"/>
  <c r="AU58" i="1" s="1"/>
  <c r="BK91" i="8"/>
  <c r="J91" i="8"/>
  <c r="J60" i="8"/>
  <c r="R101" i="4"/>
  <c r="R87" i="4"/>
  <c r="P88" i="9"/>
  <c r="P87" i="9"/>
  <c r="AU62" i="1" s="1"/>
  <c r="R177" i="6"/>
  <c r="R87" i="3"/>
  <c r="R86" i="3" s="1"/>
  <c r="R213" i="6"/>
  <c r="R96" i="2"/>
  <c r="R95" i="2"/>
  <c r="T124" i="6"/>
  <c r="T123" i="6" s="1"/>
  <c r="T95" i="2"/>
  <c r="P96" i="2"/>
  <c r="P95" i="2"/>
  <c r="AU55" i="1" s="1"/>
  <c r="BK194" i="6"/>
  <c r="J194" i="6" s="1"/>
  <c r="J82" i="6" s="1"/>
  <c r="BK88" i="9"/>
  <c r="J88" i="9"/>
  <c r="J60" i="9"/>
  <c r="BK96" i="2"/>
  <c r="BK95" i="2" s="1"/>
  <c r="J95" i="2" s="1"/>
  <c r="J59" i="2" s="1"/>
  <c r="BK177" i="6"/>
  <c r="J177" i="6"/>
  <c r="J74" i="6" s="1"/>
  <c r="AG60" i="1"/>
  <c r="J59" i="7"/>
  <c r="AG58" i="1"/>
  <c r="J59" i="5"/>
  <c r="J89" i="5"/>
  <c r="J60" i="5"/>
  <c r="BK87" i="4"/>
  <c r="J87" i="4" s="1"/>
  <c r="J30" i="4" s="1"/>
  <c r="AG57" i="1" s="1"/>
  <c r="J88" i="4"/>
  <c r="J60" i="4"/>
  <c r="BK86" i="3"/>
  <c r="J86" i="3" s="1"/>
  <c r="J59" i="3" s="1"/>
  <c r="BB54" i="1"/>
  <c r="AX54" i="1"/>
  <c r="F33" i="9"/>
  <c r="AZ62" i="1" s="1"/>
  <c r="F33" i="7"/>
  <c r="AZ60" i="1"/>
  <c r="J33" i="8"/>
  <c r="AV61" i="1" s="1"/>
  <c r="AT61" i="1" s="1"/>
  <c r="J33" i="4"/>
  <c r="AV57" i="1" s="1"/>
  <c r="AT57" i="1" s="1"/>
  <c r="F33" i="6"/>
  <c r="AZ59" i="1"/>
  <c r="J33" i="2"/>
  <c r="AV55" i="1" s="1"/>
  <c r="AT55" i="1" s="1"/>
  <c r="F33" i="8"/>
  <c r="AZ61" i="1"/>
  <c r="F33" i="5"/>
  <c r="AZ58" i="1"/>
  <c r="J33" i="5"/>
  <c r="AV58" i="1" s="1"/>
  <c r="AT58" i="1" s="1"/>
  <c r="AN58" i="1" s="1"/>
  <c r="J33" i="7"/>
  <c r="AV60" i="1"/>
  <c r="AT60" i="1"/>
  <c r="AN60" i="1"/>
  <c r="BD54" i="1"/>
  <c r="W33" i="1" s="1"/>
  <c r="BC54" i="1"/>
  <c r="W32" i="1" s="1"/>
  <c r="F33" i="2"/>
  <c r="AZ55" i="1" s="1"/>
  <c r="J33" i="3"/>
  <c r="AV56" i="1"/>
  <c r="AT56" i="1" s="1"/>
  <c r="J33" i="6"/>
  <c r="AV59" i="1"/>
  <c r="AT59" i="1"/>
  <c r="F33" i="3"/>
  <c r="AZ56" i="1"/>
  <c r="BA54" i="1"/>
  <c r="W30" i="1" s="1"/>
  <c r="J33" i="9"/>
  <c r="AV62" i="1" s="1"/>
  <c r="AT62" i="1" s="1"/>
  <c r="F33" i="4"/>
  <c r="AZ57" i="1" s="1"/>
  <c r="J96" i="2" l="1"/>
  <c r="J60" i="2" s="1"/>
  <c r="BK123" i="6"/>
  <c r="J123" i="6"/>
  <c r="J59" i="6" s="1"/>
  <c r="R123" i="6"/>
  <c r="P123" i="6"/>
  <c r="AU59" i="1" s="1"/>
  <c r="AU54" i="1" s="1"/>
  <c r="BK90" i="8"/>
  <c r="J90" i="8"/>
  <c r="J59" i="8"/>
  <c r="BK87" i="9"/>
  <c r="J87" i="9" s="1"/>
  <c r="J59" i="9" s="1"/>
  <c r="J39" i="7"/>
  <c r="AN57" i="1"/>
  <c r="J39" i="5"/>
  <c r="J59" i="4"/>
  <c r="J39" i="4"/>
  <c r="J30" i="6"/>
  <c r="AG59" i="1"/>
  <c r="AN59" i="1" s="1"/>
  <c r="W31" i="1"/>
  <c r="AY54" i="1"/>
  <c r="J30" i="2"/>
  <c r="AG55" i="1" s="1"/>
  <c r="J30" i="3"/>
  <c r="AG56" i="1"/>
  <c r="AN56" i="1"/>
  <c r="AW54" i="1"/>
  <c r="AK30" i="1" s="1"/>
  <c r="AZ54" i="1"/>
  <c r="W29" i="1" s="1"/>
  <c r="J39" i="6" l="1"/>
  <c r="J39" i="3"/>
  <c r="J39" i="2"/>
  <c r="AN55" i="1"/>
  <c r="J30" i="9"/>
  <c r="AG62" i="1"/>
  <c r="AV54" i="1"/>
  <c r="AK29" i="1" s="1"/>
  <c r="J30" i="8"/>
  <c r="AG61" i="1" s="1"/>
  <c r="AN61" i="1" s="1"/>
  <c r="J39" i="8" l="1"/>
  <c r="J39" i="9"/>
  <c r="AN62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<sst xmlns="http://schemas.openxmlformats.org/spreadsheetml/2006/main" count="14337" uniqueCount="2447">
  <si>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</si>
  <si>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</si>
  <si>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</si>
  <si>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</si>
  <si>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</si>
  <si>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</si>
  <si>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</si>
  <si>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</si>
  <si>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</si>
  <si>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</si>
  <si>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</si>
  <si>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</si>
  <si>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</si>
  <si>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</si>
  <si>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</si>
  <si>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</si>
  <si>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</si>
  <si>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</si>
  <si>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</si>
  <si>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</si>
  <si>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</si>
  <si>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</si>
  <si>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</si>
  <si>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</si>
  <si>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</si>
  <si>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</si>
  <si>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</si>
  <si>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</si>
  <si>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</si>
  <si>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</si>
  <si>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</si>
  <si>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</si>
  <si>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</si>
  <si>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</si>
  <si>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</si>
  <si>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</si>
  <si>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</si>
  <si>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</si>
  <si>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</si>
  <si>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</si>
  <si>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</si>
  <si>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</si>
  <si>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</si>
  <si>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</si>
  <si>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</si>
  <si>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</si>
  <si>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</si>
  <si>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</si>
  <si>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</si>
  <si>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</si>
  <si>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</si>
  <si>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</si>
  <si>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</si>
  <si>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</si>
  <si>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</si>
  <si>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</si>
  <si>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</si>
  <si>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</si>
  <si>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</si>
  <si>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</si>
  <si>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</si>
  <si>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</si>
  <si>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</si>
  <si>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</si>
  <si>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</si>
  <si>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</si>
  <si>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</si>
  <si>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</si>
  <si>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</si>
  <si>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</si>
  <si>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</si>
  <si>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</si>
  <si>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</si>
  <si>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</si>
  <si>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</si>
  <si>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</si>
  <si>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</si>
  <si>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</si>
  <si>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</si>
  <si>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</si>
  <si>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</si>
  <si>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</si>
  <si>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</si>
  <si>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</si>
  <si>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>Vytápění - Neuzna...</t>
  </si>
  <si>
    <t>{f00e712f-a9d5-4044-8cc5-a7f8ba0a0c21}</t>
  </si>
  <si>
    <t>SO 03</t>
  </si>
  <si>
    <t>ZTI - Neuznatelné</t>
  </si>
  <si>
    <t>{98eb26f5-20ae-41f7-bb79-bc6a11ce01d9}</t>
  </si>
  <si>
    <t>SO 04</t>
  </si>
  <si>
    <t>MaR a elektro - U...</t>
  </si>
  <si>
    <t>{311557b0-48e8-45d1-ab16-8d0b4ac6235f}</t>
  </si>
  <si>
    <t>SO 05</t>
  </si>
  <si>
    <t>Vzduchotechnika - Uznatelné</t>
  </si>
  <si>
    <t>{f6596847-6163-4e48-8c49-34f4854f7184}</t>
  </si>
  <si>
    <t>SO 06</t>
  </si>
  <si>
    <t>GASTRO - Uznatelné</t>
  </si>
  <si>
    <t>{a9a8e7a1-5137-4fc1-9b22-533bb49f2461}</t>
  </si>
  <si>
    <t>SO 07</t>
  </si>
  <si>
    <t>GASTRO - Neuznatelné</t>
  </si>
  <si>
    <t>{43e3461a-2e80-4ad1-8099-77cae6d417ec}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</si>
  <si>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</si>
  <si>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</si>
  <si>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</si>
  <si>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</si>
  <si>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</si>
  <si>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</si>
  <si>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</si>
  <si>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</si>
  <si>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</si>
  <si>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</si>
  <si>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</si>
  <si>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</si>
  <si>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</si>
  <si>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</si>
  <si>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</si>
  <si>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</si>
  <si>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</si>
  <si>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</si>
  <si>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</si>
  <si>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</si>
  <si>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</si>
  <si>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</si>
  <si>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</si>
  <si>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</si>
  <si>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</si>
  <si>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</si>
  <si>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</si>
  <si>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</si>
  <si>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</si>
  <si>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</si>
  <si>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</si>
  <si>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</si>
  <si>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</si>
  <si>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</si>
  <si>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</si>
  <si>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</si>
  <si>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</si>
  <si>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</si>
  <si>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</si>
  <si>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</si>
  <si>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</si>
  <si>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</si>
  <si>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</si>
  <si>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</si>
  <si>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</si>
  <si>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</si>
  <si>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</si>
  <si>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</si>
  <si>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</si>
  <si>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</si>
  <si>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</si>
  <si>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</si>
  <si>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</si>
  <si>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</si>
  <si>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</si>
  <si>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</si>
  <si>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</si>
  <si>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</si>
  <si>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</si>
  <si>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</si>
  <si>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</si>
  <si>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</si>
  <si>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</si>
  <si>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</si>
  <si>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</si>
  <si>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</si>
  <si>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</si>
  <si>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</si>
  <si>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</si>
  <si>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</si>
  <si>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</si>
  <si>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</si>
  <si>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</si>
  <si>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</si>
  <si>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</si>
  <si>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</si>
  <si>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</si>
  <si>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</si>
  <si>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</si>
  <si>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</si>
  <si>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</si>
  <si>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</si>
  <si>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</si>
  <si>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</si>
  <si>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</si>
  <si>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</si>
  <si>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</si>
  <si>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</si>
  <si>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</si>
  <si>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</si>
  <si>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</si>
  <si>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</si>
  <si>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</si>
  <si>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</si>
  <si>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</si>
  <si>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</si>
  <si>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</si>
  <si>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</si>
  <si>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</si>
  <si>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</si>
  <si>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</si>
  <si>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</si>
  <si>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</si>
  <si>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</si>
  <si>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</si>
  <si>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</si>
  <si>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</si>
  <si>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</si>
  <si>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</si>
  <si>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</si>
  <si>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</si>
  <si>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</si>
  <si>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</si>
  <si>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</si>
  <si>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</si>
  <si>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</si>
  <si>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</si>
  <si>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</si>
  <si>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</si>
  <si>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</si>
  <si>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</si>
  <si>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</si>
  <si>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</si>
  <si>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</si>
  <si>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</si>
  <si>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</si>
  <si>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</si>
  <si>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</si>
  <si>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</si>
  <si>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</si>
  <si>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</si>
  <si>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</si>
  <si>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</si>
  <si>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</si>
  <si>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</si>
  <si>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</si>
  <si>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</si>
  <si>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</si>
  <si>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</si>
  <si>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</si>
  <si>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</si>
  <si>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</si>
  <si>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</si>
  <si>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</si>
  <si>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</si>
  <si>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</si>
  <si>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</si>
  <si>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</si>
  <si>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</si>
  <si>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</si>
  <si>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</si>
  <si>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</si>
  <si>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</si>
  <si>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</si>
  <si>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</si>
  <si>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</si>
  <si>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</si>
  <si>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</si>
  <si>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</si>
  <si>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</si>
  <si>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</si>
  <si>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</si>
  <si>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</si>
  <si>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</si>
  <si>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</si>
  <si>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</si>
  <si>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</si>
  <si>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</si>
  <si>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</si>
  <si>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</si>
  <si>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</si>
  <si>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</si>
  <si>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</si>
  <si>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</si>
  <si>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</si>
  <si>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</si>
  <si>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</si>
  <si>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</si>
  <si>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</si>
  <si>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</si>
  <si>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</si>
  <si>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</si>
  <si>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</si>
  <si>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</si>
  <si>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</si>
  <si>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</si>
  <si>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</si>
  <si>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</si>
  <si>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</si>
  <si>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</si>
  <si>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</si>
  <si>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</si>
  <si>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</si>
  <si>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</si>
  <si>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</si>
  <si>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</si>
  <si>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</si>
  <si>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</si>
  <si>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</si>
  <si>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</si>
  <si>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</si>
  <si>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</si>
  <si>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</si>
  <si>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</si>
  <si>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</si>
  <si>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</si>
  <si>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</si>
  <si>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</si>
  <si>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</si>
  <si>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</si>
  <si>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</si>
  <si>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</si>
  <si>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</si>
  <si>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</si>
  <si>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</si>
  <si>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</si>
  <si>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</si>
  <si>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</si>
  <si>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</si>
  <si>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</si>
  <si>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</si>
  <si>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</si>
  <si>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</si>
  <si>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</si>
  <si>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</si>
  <si>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</si>
  <si>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</si>
  <si>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</si>
  <si>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</si>
  <si>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</si>
  <si>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</si>
  <si>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</si>
  <si>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</si>
  <si>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</si>
  <si>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</si>
  <si>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</si>
  <si>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</si>
  <si>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</si>
  <si>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</si>
  <si>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</si>
  <si>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</si>
  <si>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</si>
  <si>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</si>
  <si>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</si>
  <si>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</si>
  <si>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</si>
  <si>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</si>
  <si>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</si>
  <si>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</si>
  <si>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</si>
  <si>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</si>
  <si>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</si>
  <si>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</si>
  <si>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</si>
  <si>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</si>
  <si>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</si>
  <si>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</si>
  <si>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</si>
  <si>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</si>
  <si>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</si>
  <si>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</si>
  <si>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</si>
  <si>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</si>
  <si>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</si>
  <si>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</si>
  <si>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</si>
  <si>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</si>
  <si>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</si>
  <si>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</si>
  <si>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</si>
  <si>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</si>
  <si>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</si>
  <si>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</si>
  <si>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</si>
  <si>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</si>
  <si>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</si>
  <si>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</si>
  <si>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</si>
  <si>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</si>
  <si>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</si>
  <si>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</si>
  <si>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</si>
  <si>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</si>
  <si>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</si>
  <si>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</si>
  <si>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</si>
  <si>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</si>
  <si>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</si>
  <si>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</si>
  <si>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</si>
  <si>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</si>
  <si>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</si>
  <si>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</si>
  <si>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</si>
  <si>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</si>
  <si>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</si>
  <si>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</si>
  <si>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</si>
  <si>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</si>
  <si>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</si>
  <si>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</si>
  <si>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</si>
  <si>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</si>
  <si>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</si>
  <si>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</si>
  <si>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</si>
  <si>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</si>
  <si>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</si>
  <si>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</si>
  <si>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</si>
  <si>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</si>
  <si>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</si>
  <si>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</si>
  <si>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</si>
  <si>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</si>
  <si>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</si>
  <si>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</si>
  <si>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</si>
  <si>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</si>
  <si>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</si>
  <si>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</si>
  <si>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</si>
  <si>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</si>
  <si>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</si>
  <si>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</si>
  <si>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</si>
  <si>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</si>
  <si>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</si>
  <si>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</si>
  <si>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</si>
  <si>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</si>
  <si>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</si>
  <si>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</si>
  <si>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</si>
  <si>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</si>
  <si>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</si>
  <si>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</si>
  <si>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</si>
  <si>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</si>
  <si>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</si>
  <si>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</si>
  <si>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</si>
  <si>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</si>
  <si>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</si>
  <si>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</si>
  <si>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</si>
  <si>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</si>
  <si>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</si>
  <si>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</si>
  <si>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</si>
  <si>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</si>
  <si>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</si>
  <si>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</si>
  <si>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</si>
  <si>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</si>
  <si>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</si>
  <si>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</si>
  <si>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</si>
  <si>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</si>
  <si>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</si>
  <si>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</si>
  <si>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</si>
  <si>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</si>
  <si>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</si>
  <si>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</si>
  <si>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</si>
  <si>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</si>
  <si>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</si>
  <si>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</si>
  <si>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</si>
  <si>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</si>
  <si>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</si>
  <si>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</si>
  <si>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</si>
  <si>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</si>
  <si>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</si>
  <si>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</si>
  <si>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</si>
  <si>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</si>
  <si>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</si>
  <si>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</si>
  <si>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</si>
  <si>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</si>
  <si>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</si>
  <si>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</si>
  <si>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</si>
  <si>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</si>
  <si>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</si>
  <si>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</si>
  <si>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</si>
  <si>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</si>
  <si>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</si>
  <si>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</si>
  <si>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</si>
  <si>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</si>
  <si>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</si>
  <si>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</si>
  <si>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</si>
  <si>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</si>
  <si>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</si>
  <si>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</si>
  <si>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</si>
  <si>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</si>
  <si>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</si>
  <si>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</si>
  <si>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</si>
  <si>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</si>
  <si>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</si>
  <si>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</si>
  <si>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</si>
  <si>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</si>
  <si>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</si>
  <si>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</si>
  <si>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</si>
  <si>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</si>
  <si>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</si>
  <si>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</si>
  <si>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</si>
  <si>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</si>
  <si>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</si>
  <si>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</si>
  <si>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</si>
  <si>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</si>
  <si>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</si>
  <si>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</si>
  <si>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</si>
  <si>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</si>
  <si>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</si>
  <si>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</si>
  <si>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</si>
  <si>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</si>
  <si>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</si>
  <si>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</si>
  <si>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</si>
  <si>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</si>
  <si>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</si>
  <si>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</si>
  <si>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</si>
  <si>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</si>
  <si>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</si>
  <si>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</si>
  <si>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</si>
  <si>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</si>
  <si>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</si>
  <si>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</si>
  <si>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</si>
  <si>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</si>
  <si>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</si>
  <si>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</si>
  <si>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</si>
  <si>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</si>
  <si>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</si>
  <si>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</si>
  <si>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</si>
  <si>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</si>
  <si>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</si>
  <si>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</si>
  <si>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</si>
  <si>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</si>
  <si>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</si>
  <si>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</si>
  <si>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</si>
  <si>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</si>
  <si>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</si>
  <si>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</si>
  <si>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</si>
  <si>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</si>
  <si>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</si>
  <si>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</si>
  <si>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</si>
  <si>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</si>
  <si>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</si>
  <si>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</si>
  <si>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</si>
  <si>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</si>
  <si>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</si>
  <si>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</si>
  <si>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</si>
  <si>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</si>
  <si>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</si>
  <si>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</si>
  <si>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</si>
  <si>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</si>
  <si>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</si>
  <si>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</si>
  <si>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</si>
  <si>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</si>
  <si>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</si>
  <si>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</si>
  <si>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</si>
  <si>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</si>
  <si>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</si>
  <si>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</si>
  <si>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</si>
  <si>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</si>
  <si>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</si>
  <si>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</si>
  <si>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</si>
  <si>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</si>
  <si>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</si>
  <si>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</si>
  <si>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</si>
  <si>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</si>
  <si>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</si>
  <si>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</si>
  <si>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</si>
  <si>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</si>
  <si>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</si>
  <si>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</si>
  <si>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</si>
  <si>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</si>
  <si>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</si>
  <si>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</si>
  <si>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</si>
  <si>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</si>
  <si>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</si>
  <si>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</si>
  <si>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</si>
  <si>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</si>
  <si>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</si>
  <si>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</si>
  <si>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</si>
  <si>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</si>
  <si>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</si>
  <si>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</si>
  <si>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</si>
  <si>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</si>
  <si>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</si>
  <si>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</si>
  <si>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</si>
  <si>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</si>
  <si>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</si>
  <si>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</si>
  <si>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</si>
  <si>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</si>
  <si>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</si>
  <si>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</si>
  <si>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</si>
  <si>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</si>
  <si>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</si>
  <si>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</si>
  <si>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</si>
  <si>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</si>
  <si>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</si>
  <si>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</si>
  <si>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</si>
  <si>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</si>
  <si>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</si>
  <si>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</si>
  <si>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</si>
  <si>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</si>
  <si>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</si>
  <si>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</si>
  <si>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</si>
  <si>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</si>
  <si>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</si>
  <si>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</si>
  <si>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</si>
  <si>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</si>
  <si>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</si>
  <si>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</si>
  <si>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</si>
  <si>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</si>
  <si>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</si>
  <si>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</si>
  <si>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</si>
  <si>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</si>
  <si>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</si>
  <si>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</si>
  <si>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</si>
  <si>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</si>
  <si>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</si>
  <si>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</si>
  <si>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</si>
  <si>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</si>
  <si>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</si>
  <si>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</si>
  <si>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</si>
  <si>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</si>
  <si>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</si>
  <si>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</si>
  <si>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</si>
  <si>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</si>
  <si>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</si>
  <si>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</si>
  <si>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</si>
  <si>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</si>
  <si>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</si>
  <si>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</si>
  <si>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</si>
  <si>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</si>
  <si>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998766101</t>
  </si>
  <si>
    <t>Přesun hmot pro konstrukce truhlářské stanovený z hmotnosti přesunovaného materiálu vodorovná dopravní vzdálenost do 50 m základní v objektech výšky do 6 m</t>
  </si>
  <si>
    <t>467363794</t>
  </si>
  <si>
    <t>https://podminky.urs.cz/item/CS_URS_2024_01/998766101</t>
  </si>
  <si>
    <t>767</t>
  </si>
  <si>
    <t>Konstrukce zámečnické</t>
  </si>
  <si>
    <t>96</t>
  </si>
  <si>
    <t>R76771</t>
  </si>
  <si>
    <t>Výměna stávajícího zadlabávacího zámku a kování ve stávajících vstupních dveřích do gastro provozu za panikové kování dle požadavků PBŘ</t>
  </si>
  <si>
    <t>225268011</t>
  </si>
  <si>
    <t>141</t>
  </si>
  <si>
    <t>VO</t>
  </si>
  <si>
    <t>M+D Hliníkové výsuvné okno 960x1200mm, včetně paratpetů, kování, gravitační požární rolety 960x1200 mm EW-15 DP3-C včetně samočinných hlásičů (součást rolety) na obou stranách rolety + samočinné uzavírání při výpadku proudu a příslušenství dle tabulky výplní otvorů</t>
  </si>
  <si>
    <t>-1115105451</t>
  </si>
  <si>
    <t>97</t>
  </si>
  <si>
    <t>Z.01</t>
  </si>
  <si>
    <t>M+D Ocelová konstrukce pro umístění VZT jednotky 3050x2600 mm, konstrukce osazena přes roznášecí plotny do ŽB kce, včetně povrchové úpravy, osazení, kompletní dodání dle PD</t>
  </si>
  <si>
    <t>470630318</t>
  </si>
  <si>
    <t xml:space="preserve">Poznámka k položce:_x000D_
"Poznámka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ZHOTOVITEL)"_x000D_
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</si>
  <si>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</si>
  <si>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</si>
  <si>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</si>
  <si>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</si>
  <si>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</si>
  <si>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</si>
  <si>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</si>
  <si>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</si>
  <si>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</si>
  <si>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</si>
  <si>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</si>
  <si>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</si>
  <si>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</si>
  <si>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</si>
  <si>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</si>
  <si>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</si>
  <si>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</si>
  <si>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</si>
  <si>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</si>
  <si>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</si>
  <si>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</si>
  <si>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</si>
  <si>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</si>
  <si>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</si>
  <si>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</si>
  <si>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</si>
  <si>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</si>
  <si>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</si>
  <si>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</si>
  <si>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</si>
  <si>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</si>
  <si>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</si>
  <si>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</si>
  <si>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</si>
  <si>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</si>
  <si>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</si>
  <si>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</si>
  <si>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</si>
  <si>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</si>
  <si>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</si>
  <si>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</si>
  <si>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</si>
  <si>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</si>
  <si>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</si>
  <si>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</si>
  <si>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</si>
  <si>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</si>
  <si>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</si>
  <si>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</si>
  <si>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</si>
  <si>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</si>
  <si>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</si>
  <si>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</si>
  <si>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</si>
  <si>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</si>
  <si>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</si>
  <si>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</si>
  <si>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</si>
  <si>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</si>
  <si>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</si>
  <si>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</si>
  <si>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</si>
  <si>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</si>
  <si>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</si>
  <si>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</si>
  <si>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</si>
  <si>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</si>
  <si>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</si>
  <si>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</si>
  <si>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</si>
  <si>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</si>
  <si>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</si>
  <si>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</si>
  <si>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</si>
  <si>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</si>
  <si>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</si>
  <si>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</si>
  <si>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</si>
  <si>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</si>
  <si>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</si>
  <si>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</si>
  <si>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</si>
  <si>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</si>
  <si>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</si>
  <si>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</si>
  <si>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</si>
  <si>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</si>
  <si>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</si>
  <si>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</si>
  <si>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</si>
  <si>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</si>
  <si>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</si>
  <si>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</si>
  <si>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</si>
  <si>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</si>
  <si>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</si>
  <si>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</si>
  <si>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</si>
  <si>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</si>
  <si>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</si>
  <si>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</si>
  <si>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</si>
  <si>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</si>
  <si>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</si>
  <si>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</si>
  <si>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</si>
  <si>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</si>
  <si>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</si>
  <si>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</si>
  <si>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</si>
  <si>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</si>
  <si>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</si>
  <si>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</si>
  <si>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</si>
  <si>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</si>
  <si>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</si>
  <si>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</si>
  <si>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</si>
  <si>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</si>
  <si>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</si>
  <si>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</si>
  <si>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</si>
  <si>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</si>
  <si>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</si>
  <si>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</si>
  <si>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</si>
  <si>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</si>
  <si>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</si>
  <si>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</si>
  <si>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</si>
  <si>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</si>
  <si>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</si>
  <si>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</si>
  <si>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</si>
  <si>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</si>
  <si>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</si>
  <si>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</si>
  <si>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</si>
  <si>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</si>
  <si>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</si>
  <si>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</si>
  <si>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</si>
  <si>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</si>
  <si>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</si>
  <si>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</si>
  <si>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</si>
  <si>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</si>
  <si>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</si>
  <si>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</si>
  <si>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</si>
  <si>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</si>
  <si>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</si>
  <si>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</si>
  <si>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</si>
  <si>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</si>
  <si>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</si>
  <si>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</si>
  <si>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</si>
  <si>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</si>
  <si>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</si>
  <si>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</si>
  <si>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</si>
  <si>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</si>
  <si>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</si>
  <si>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</si>
  <si>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</si>
  <si>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</si>
  <si>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</si>
  <si>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</si>
  <si>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</si>
  <si>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</si>
  <si>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</si>
  <si>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</si>
  <si>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</si>
  <si>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</si>
  <si>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</si>
  <si>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</si>
  <si>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</si>
  <si>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</si>
  <si>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</si>
  <si>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</si>
  <si>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</si>
  <si>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</si>
  <si>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</si>
  <si>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</si>
  <si>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</si>
  <si>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</si>
  <si>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</si>
  <si>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</si>
  <si>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</si>
  <si>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</si>
  <si>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</si>
  <si>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</si>
  <si>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</si>
  <si>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</si>
  <si>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</si>
  <si>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</si>
  <si>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</si>
  <si>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</si>
  <si>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</si>
  <si>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</si>
  <si>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</si>
  <si>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</si>
  <si>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</si>
  <si>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</si>
  <si>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</si>
  <si>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</si>
  <si>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</si>
  <si>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</si>
  <si>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</si>
  <si>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</si>
  <si>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</si>
  <si>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</si>
  <si>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</si>
  <si>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</si>
  <si>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</si>
  <si>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</si>
  <si>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</si>
  <si>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</si>
  <si>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</si>
  <si>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</si>
  <si>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</si>
  <si>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</si>
  <si>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</si>
  <si>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</si>
  <si>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</si>
  <si>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</si>
  <si>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</si>
  <si>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</si>
  <si>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</si>
  <si>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</si>
  <si>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</si>
  <si>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</si>
  <si>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</si>
  <si>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</si>
  <si>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</si>
  <si>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</si>
  <si>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</si>
  <si>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</si>
  <si>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</si>
  <si>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</si>
  <si>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</si>
  <si>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>SO 02 - Vytápění - Neuzna...</t>
  </si>
  <si>
    <t xml:space="preserve"> 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</si>
  <si>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</si>
  <si>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</si>
  <si>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</si>
  <si>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</si>
  <si>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</si>
  <si>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</si>
  <si>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</si>
  <si>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</si>
  <si>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</si>
  <si>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</si>
  <si>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-258771282</t>
  </si>
  <si>
    <t>63154012</t>
  </si>
  <si>
    <t>pouzdro izolační potrubní z minerální vlny s Al fólií max. 250/100°C 15/30mm</t>
  </si>
  <si>
    <t>548949858</t>
  </si>
  <si>
    <t>63154013</t>
  </si>
  <si>
    <t>pouzdro izolační potrubní z minerální vlny s Al fólií max. 250/100°C 18/30mm</t>
  </si>
  <si>
    <t>-632052068</t>
  </si>
  <si>
    <t>63154530</t>
  </si>
  <si>
    <t>pouzdro izolační potrubní z minerální vlny s Al fólií max. 250/100°C 22/30mm</t>
  </si>
  <si>
    <t>2043466517</t>
  </si>
  <si>
    <t>63154571</t>
  </si>
  <si>
    <t>pouzdro izolační potrubní z minerální vlny s Al fólií max. 250/100°C 28/40mm</t>
  </si>
  <si>
    <t>-1924410427</t>
  </si>
  <si>
    <t>63154602</t>
  </si>
  <si>
    <t>pouzdro izolační potrubní z minerální vlny s Al fólií max. 250/100°C 35/50mm</t>
  </si>
  <si>
    <t>1184933963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</si>
  <si>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</si>
  <si>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</si>
  <si>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</si>
  <si>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</si>
  <si>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1289626871</t>
  </si>
  <si>
    <t>733122203</t>
  </si>
  <si>
    <t>Potrubí z uhlíkové oceli tenkostěnné vnější PP opláštění spojované lisováním D 18x1,2 mm</t>
  </si>
  <si>
    <t>-1461382016</t>
  </si>
  <si>
    <t>733122204</t>
  </si>
  <si>
    <t>Potrubí z uhlíkové oceli tenkostěnné vnější PP opláštění spojované lisováním D 22x1,5 mm</t>
  </si>
  <si>
    <t>-465783483</t>
  </si>
  <si>
    <t>733122205</t>
  </si>
  <si>
    <t>Potrubí z uhlíkové oceli tenkostěnné vnější PP opláštění spojované lisováním D 28x1,5 mm</t>
  </si>
  <si>
    <t>2039393794</t>
  </si>
  <si>
    <t>733122206</t>
  </si>
  <si>
    <t>Potrubí z uhlíkové oceli tenkostěnné vnější PP opláštění spojované lisováním D 35x1,5 mm</t>
  </si>
  <si>
    <t>-403772739</t>
  </si>
  <si>
    <t>734</t>
  </si>
  <si>
    <t>Ústřední vytápění - armatury</t>
  </si>
  <si>
    <t>734292713</t>
  </si>
  <si>
    <t>Kohout kulový přímý G 1/2 PN 42 do 185°C vnitřní závit</t>
  </si>
  <si>
    <t>-1625217552</t>
  </si>
  <si>
    <t>https://podminky.urs.cz/item/CS_URS_2024_01/734292713</t>
  </si>
  <si>
    <t>734292714</t>
  </si>
  <si>
    <t>Kohout kulový přímý G 3/4 PN 42 do 185°C vnitřní závit</t>
  </si>
  <si>
    <t>-1317732671</t>
  </si>
  <si>
    <t>https://podminky.urs.cz/item/CS_URS_2024_01/734292714</t>
  </si>
  <si>
    <t>734292715</t>
  </si>
  <si>
    <t>Kohout kulový přímý G 1 PN 42 do 185°C vnitřní závit</t>
  </si>
  <si>
    <t>1856404745</t>
  </si>
  <si>
    <t>https://podminky.urs.cz/item/CS_URS_2024_01/734292715</t>
  </si>
  <si>
    <t>722224115</t>
  </si>
  <si>
    <t>Kohout plnicí nebo vypouštěcí G 1/2" PN 10 s jedním závitem</t>
  </si>
  <si>
    <t>1424760623</t>
  </si>
  <si>
    <t>https://podminky.urs.cz/item/CS_URS_2024_01/722224115</t>
  </si>
  <si>
    <t>734211127</t>
  </si>
  <si>
    <t xml:space="preserve">Ventil závitový odvzdušňovací G 1/2 </t>
  </si>
  <si>
    <t>-341976562</t>
  </si>
  <si>
    <t>https://podminky.urs.cz/item/CS_URS_2024_01/734211127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</si>
  <si>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</si>
  <si>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</si>
  <si>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</si>
  <si>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</si>
  <si>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-713140644</t>
  </si>
  <si>
    <t>735151580</t>
  </si>
  <si>
    <t>Otopné těleso panelové dvoudeskové 2 přídavné přestupní plochy výška/délka 600/1400 mm výkon 2351 W</t>
  </si>
  <si>
    <t>-1845152428</t>
  </si>
  <si>
    <t>735152575</t>
  </si>
  <si>
    <t>Otopné těleso panelové VK dvoudeskové 2 přídavné přestupní plochy výška/délka 600/800 mm výkon 1343 W</t>
  </si>
  <si>
    <t>-1665424366</t>
  </si>
  <si>
    <t>734221681</t>
  </si>
  <si>
    <t>Termostatická hlavice kapalinová PN 10 do 110°C s vestavěným čidlem</t>
  </si>
  <si>
    <t>376231610</t>
  </si>
  <si>
    <t>734222812</t>
  </si>
  <si>
    <t>Ventil závitový termostatický přímý G 1/2</t>
  </si>
  <si>
    <t>-1565636490</t>
  </si>
  <si>
    <t>https://podminky.urs.cz/item/CS_URS_2024_01/734222812</t>
  </si>
  <si>
    <t>734261233</t>
  </si>
  <si>
    <t>Šroubení topenářské přímé G 1/2 PN 16 do 120°C</t>
  </si>
  <si>
    <t>-95752244</t>
  </si>
  <si>
    <t>R31441</t>
  </si>
  <si>
    <t>Šroubení připojovací IMI Vekolux 1/2"</t>
  </si>
  <si>
    <t>-1304501390</t>
  </si>
  <si>
    <t>Ostatní</t>
  </si>
  <si>
    <t>737</t>
  </si>
  <si>
    <t>R33695</t>
  </si>
  <si>
    <t>Deskový výměník 49 kW</t>
  </si>
  <si>
    <t>805270936</t>
  </si>
  <si>
    <t>043103002K</t>
  </si>
  <si>
    <t>Proplach a napuštění otopné soustavy</t>
  </si>
  <si>
    <t>1256935580</t>
  </si>
  <si>
    <t>R336611</t>
  </si>
  <si>
    <t>Chladivo R32</t>
  </si>
  <si>
    <t>1503106161</t>
  </si>
  <si>
    <t>043103003K</t>
  </si>
  <si>
    <t>Funkční zkouška</t>
  </si>
  <si>
    <t>1799460108</t>
  </si>
  <si>
    <t>043103004K</t>
  </si>
  <si>
    <t>Zaškolení obsluhy</t>
  </si>
  <si>
    <t>1751286526</t>
  </si>
  <si>
    <t>043103007K</t>
  </si>
  <si>
    <t>Vypuštění topného systému</t>
  </si>
  <si>
    <t>1983439358</t>
  </si>
  <si>
    <t>043103009K</t>
  </si>
  <si>
    <t>Štítky pro označení toku média</t>
  </si>
  <si>
    <t>1180020338</t>
  </si>
  <si>
    <t>043103013K</t>
  </si>
  <si>
    <t>Drobné příslušenství</t>
  </si>
  <si>
    <t>923483071</t>
  </si>
  <si>
    <t>230230062</t>
  </si>
  <si>
    <t>Hlavní tlaková zkouška</t>
  </si>
  <si>
    <t>661014365</t>
  </si>
  <si>
    <t>R0514712</t>
  </si>
  <si>
    <t>Systémové uchycení (objímky,závěsy, konzoly)</t>
  </si>
  <si>
    <t>1431874023</t>
  </si>
  <si>
    <t>R051474</t>
  </si>
  <si>
    <t>Spojovací materiál</t>
  </si>
  <si>
    <t>-110605043</t>
  </si>
  <si>
    <t>R0514741</t>
  </si>
  <si>
    <t>Těsnící materiál</t>
  </si>
  <si>
    <t>1752156056</t>
  </si>
  <si>
    <t>R589412</t>
  </si>
  <si>
    <t>Pomocné lešení</t>
  </si>
  <si>
    <t>-1095639328</t>
  </si>
  <si>
    <t>R1458741</t>
  </si>
  <si>
    <t>Úprava prostupů konstrukcemi pro rozvodné potrubí</t>
  </si>
  <si>
    <t>-823416151</t>
  </si>
  <si>
    <t>R244175</t>
  </si>
  <si>
    <t>Závěrečný kompletní úklid</t>
  </si>
  <si>
    <t>-1564877312</t>
  </si>
  <si>
    <t>R2587412</t>
  </si>
  <si>
    <t>Následné zednické žačištění prostupů konstrukcemi po instalaci nového rozvodného potrubí vč. malby</t>
  </si>
  <si>
    <t>159379264</t>
  </si>
  <si>
    <t>R5587412</t>
  </si>
  <si>
    <t>Protipožární ucpávky</t>
  </si>
  <si>
    <t>-1400299290</t>
  </si>
  <si>
    <t>R698741</t>
  </si>
  <si>
    <t>Opravy obkladů, dlažeb a linolea do původního stavu</t>
  </si>
  <si>
    <t>-1197966901</t>
  </si>
  <si>
    <t>R6987412</t>
  </si>
  <si>
    <t>Zednické zapravení poškozených míst za radiátory (štuk+výmalba)</t>
  </si>
  <si>
    <t>-1264039946</t>
  </si>
  <si>
    <t>SO 03 - ZTI - Neuznatelné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</si>
  <si>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</si>
  <si>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</si>
  <si>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</si>
  <si>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</si>
  <si>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</si>
  <si>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</si>
  <si>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Zemní práce</t>
  </si>
  <si>
    <t>122702119</t>
  </si>
  <si>
    <t>Odkopávky a prokopávky výsypek Příplatek k cenám za lepivost zemin</t>
  </si>
  <si>
    <t>-552282770</t>
  </si>
  <si>
    <t>132354203</t>
  </si>
  <si>
    <t>Hloubení zapažených rýh š do 2000 mm v hornině třídy těžitelnosti II skupiny 4 objem do 100 m3</t>
  </si>
  <si>
    <t>-1559150288</t>
  </si>
  <si>
    <t>https://podminky.urs.cz/item/CS_URS_2024_01/132354203</t>
  </si>
  <si>
    <t>162751137</t>
  </si>
  <si>
    <t>Vodorovné přemístění výkopku nebo sypaniny po suchu na obvyklém dopravním prostředku, avšak se složením bez rozhrnutí z horniny třídy těžitelnosti II na vzdálenost skupiny 4 a 5 na vzdálenost přes 9 000 do 10 000 m</t>
  </si>
  <si>
    <t>1319951949</t>
  </si>
  <si>
    <t>162751137.1</t>
  </si>
  <si>
    <t xml:space="preserve">Vodorovné přemístění asfaltu na obvyklém dopravním prostředku </t>
  </si>
  <si>
    <t>-1471813201</t>
  </si>
  <si>
    <t>171201231</t>
  </si>
  <si>
    <t>Poplatek za uložení stavebního odpadu na recyklační skládce (skládkovné) zeminy a kamení zatříděného do Katalogu odpadů pod kódem 17 05 04</t>
  </si>
  <si>
    <t>-1345289845</t>
  </si>
  <si>
    <t>174151101</t>
  </si>
  <si>
    <t>Zásyp sypaninou z jakékoliv horniny strojně s uložením výkopku ve vrstvách se zhutněním jam, šachet, rýh nebo kolem objektů v těchto vykopávkách</t>
  </si>
  <si>
    <t>2002135000</t>
  </si>
  <si>
    <t>271572211</t>
  </si>
  <si>
    <t>Podsyp pod základové konstrukce se zhutněním a urovnáním povrchu z písku</t>
  </si>
  <si>
    <t>-1946936425</t>
  </si>
  <si>
    <t>965042121.</t>
  </si>
  <si>
    <t xml:space="preserve">Bourání betonového základu tl do 200 mm </t>
  </si>
  <si>
    <t>-1682893026</t>
  </si>
  <si>
    <t>997221645</t>
  </si>
  <si>
    <t>Poplatek za uložení na skládce (skládkovné) odpadu asfaltového bez dehtu kód odpadu 17 03 02</t>
  </si>
  <si>
    <t>CS ÚRS 2021 01</t>
  </si>
  <si>
    <t>-494547877</t>
  </si>
  <si>
    <t>https://podminky.urs.cz/item/CS_URS_2021_01/997221645</t>
  </si>
  <si>
    <t>721</t>
  </si>
  <si>
    <t>Zdravotechnika - vnitřní kanalizace</t>
  </si>
  <si>
    <t>721173401</t>
  </si>
  <si>
    <t>Potrubí z trub PVC SN4 svodné (ležaté) DN 110</t>
  </si>
  <si>
    <t>-349090614</t>
  </si>
  <si>
    <t>https://podminky.urs.cz/item/CS_URS_2024_01/721173401</t>
  </si>
  <si>
    <t>721173402</t>
  </si>
  <si>
    <t>Potrubí z trub PVC SN4 svodné (ležaté) DN 125</t>
  </si>
  <si>
    <t>-161040358</t>
  </si>
  <si>
    <t>https://podminky.urs.cz/item/CS_URS_2024_01/721173402</t>
  </si>
  <si>
    <t>721173403</t>
  </si>
  <si>
    <t>Potrubí z trub PVC SN4 svodné (ležaté) DN 160</t>
  </si>
  <si>
    <t>1946278124</t>
  </si>
  <si>
    <t>https://podminky.urs.cz/item/CS_URS_2024_01/721173403</t>
  </si>
  <si>
    <t>721173723</t>
  </si>
  <si>
    <t>Potrubí z trub polyetylenových svařované připojovací DN 50</t>
  </si>
  <si>
    <t>866482045</t>
  </si>
  <si>
    <t>https://podminky.urs.cz/item/CS_URS_2024_01/721173723</t>
  </si>
  <si>
    <t>721173726</t>
  </si>
  <si>
    <t>Potrubí z trub polyetylenových svařované připojovací DN 100</t>
  </si>
  <si>
    <t>1952095729</t>
  </si>
  <si>
    <t>https://podminky.urs.cz/item/CS_URS_2024_01/721173726</t>
  </si>
  <si>
    <t>721174065</t>
  </si>
  <si>
    <t>Potrubí z trub polypropylenových větrací DN 160</t>
  </si>
  <si>
    <t>200425111</t>
  </si>
  <si>
    <t>https://podminky.urs.cz/item/CS_URS_2024_01/721174065</t>
  </si>
  <si>
    <t>R111765</t>
  </si>
  <si>
    <t>Podomítkový sifon se suchou zápachovou uzávěrou HL138</t>
  </si>
  <si>
    <t>676424337</t>
  </si>
  <si>
    <t>Plastové ohebné kondenzátní potrubí D20</t>
  </si>
  <si>
    <t>915017999</t>
  </si>
  <si>
    <t>R721001</t>
  </si>
  <si>
    <t>M+D Podlahová vana s integrovanou vpustí a sifonem 300x300 mm</t>
  </si>
  <si>
    <t>717520835</t>
  </si>
  <si>
    <t>R721002</t>
  </si>
  <si>
    <t>M+D Podlahová vana s integrovanou vpustí a sifonem 900x400 mm</t>
  </si>
  <si>
    <t>1874444638</t>
  </si>
  <si>
    <t>R721003</t>
  </si>
  <si>
    <t>M+D Podlahová vana s integrovanou vpustí a sifonem 1200x500 mm</t>
  </si>
  <si>
    <t>-226392899</t>
  </si>
  <si>
    <t>R721004</t>
  </si>
  <si>
    <t>M+D Podlahová vana s integrovanou vpustí a sifonem 500x500 mm</t>
  </si>
  <si>
    <t>294879634</t>
  </si>
  <si>
    <t>998721101</t>
  </si>
  <si>
    <t>Přesun hmot pro vnitřní kanalizaci stanovený z hmotnosti přesunovaného materiálu vodorovná dopravní vzdálenost do 50 m základní v objektech výšky do 6 m</t>
  </si>
  <si>
    <t>1108234068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</si>
  <si>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</si>
  <si>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</si>
  <si>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</si>
  <si>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</si>
  <si>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</si>
  <si>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-832181058</t>
  </si>
  <si>
    <t>https://podminky.urs.cz/item/CS_URS_2024_01/722174002</t>
  </si>
  <si>
    <t>722174003</t>
  </si>
  <si>
    <t>Potrubí z plastových trubek z polypropylenu PPR svařovaných polyfúzně PN 16 (SDR 7,4) D 25 x 3,5</t>
  </si>
  <si>
    <t>-324437305</t>
  </si>
  <si>
    <t>https://podminky.urs.cz/item/CS_URS_2024_01/722174003</t>
  </si>
  <si>
    <t>722174004</t>
  </si>
  <si>
    <t>Potrubí z plastových trubek z polypropylenu PPR svařovaných polyfúzně PN 16 (SDR 7,4) D 32 x 4,4</t>
  </si>
  <si>
    <t>-1755890144</t>
  </si>
  <si>
    <t>https://podminky.urs.cz/item/CS_URS_2024_01/722174004</t>
  </si>
  <si>
    <t>722174005</t>
  </si>
  <si>
    <t>Potrubí z plastových trubek z polypropylenu PPR svařovaných polyfúzně PN 16 (SDR 7,4) D 40 x 5,5</t>
  </si>
  <si>
    <t>1159136956</t>
  </si>
  <si>
    <t>https://podminky.urs.cz/item/CS_URS_2024_01/722174005</t>
  </si>
  <si>
    <t>722174006</t>
  </si>
  <si>
    <t>Potrubí z plastových trubek z polypropylenu PPR svařovaných polyfúzně PN 16 (SDR 7,4) D 50 x 6,9</t>
  </si>
  <si>
    <t>136367356</t>
  </si>
  <si>
    <t>https://podminky.urs.cz/item/CS_URS_2024_01/722174006</t>
  </si>
  <si>
    <t>722174007</t>
  </si>
  <si>
    <t>Potrubí z plastových trubek z polypropylenu PPR svařovaných polyfúzně PN 16 (SDR 7,4) D 63 x 8,6</t>
  </si>
  <si>
    <t>1173028884</t>
  </si>
  <si>
    <t>https://podminky.urs.cz/item/CS_URS_2024_01/722174007</t>
  </si>
  <si>
    <t>733811231</t>
  </si>
  <si>
    <t>Ochrana potrubí ústředního vytápění termoizolačními trubicemi z PE tl přes 9 do 13 mm DN do 22 mm</t>
  </si>
  <si>
    <t>-396845965</t>
  </si>
  <si>
    <t>https://podminky.urs.cz/item/CS_URS_2024_01/733811231</t>
  </si>
  <si>
    <t>733811232</t>
  </si>
  <si>
    <t>Ochrana potrubí ústředního vytápění termoizolačními trubicemi z PE tl přes 9 do 13 mm DN přes 22 do 45 mm</t>
  </si>
  <si>
    <t>-110379954</t>
  </si>
  <si>
    <t>https://podminky.urs.cz/item/CS_URS_2024_01/733811232</t>
  </si>
  <si>
    <t>733811233</t>
  </si>
  <si>
    <t>Ochrana potrubí ústředního vytápění termoizolačními trubicemi z PE tl přes 9 do 13 mm DN přes 45 do 63 mm</t>
  </si>
  <si>
    <t>1779861183</t>
  </si>
  <si>
    <t>https://podminky.urs.cz/item/CS_URS_2024_01/733811233</t>
  </si>
  <si>
    <t>722240122</t>
  </si>
  <si>
    <t>Armatury z plastických hmot kohouty (PPR) kulové DN 20</t>
  </si>
  <si>
    <t>-1448351565</t>
  </si>
  <si>
    <t>https://podminky.urs.cz/item/CS_URS_2024_01/722240122</t>
  </si>
  <si>
    <t>722240124</t>
  </si>
  <si>
    <t>Armatury z plastických hmot kohouty (PPR) kulové DN 32</t>
  </si>
  <si>
    <t>1463613422</t>
  </si>
  <si>
    <t>https://podminky.urs.cz/item/CS_URS_2024_01/722240124</t>
  </si>
  <si>
    <t>722240125</t>
  </si>
  <si>
    <t>Armatury z plastických hmot kohouty (PPR) kulové DN 40</t>
  </si>
  <si>
    <t>-1866678429</t>
  </si>
  <si>
    <t>https://podminky.urs.cz/item/CS_URS_2024_01/722240125</t>
  </si>
  <si>
    <t>722240126</t>
  </si>
  <si>
    <t>Armatury z plastických hmot kohouty (PPR) kulové DN 50</t>
  </si>
  <si>
    <t>-2027044872</t>
  </si>
  <si>
    <t>https://podminky.urs.cz/item/CS_URS_2024_01/722240126</t>
  </si>
  <si>
    <t>722240127</t>
  </si>
  <si>
    <t>Armatury z plastických hmot kohouty (PPR) kulové DN 63</t>
  </si>
  <si>
    <t>-1366123849</t>
  </si>
  <si>
    <t>https://podminky.urs.cz/item/CS_URS_2024_01/722240127</t>
  </si>
  <si>
    <t>R9664112</t>
  </si>
  <si>
    <t>Termostatický směšovací ventil 50°C + revizní dvířka</t>
  </si>
  <si>
    <t>1971640846</t>
  </si>
  <si>
    <t>R111784</t>
  </si>
  <si>
    <t>Nika do zdi pro TRV</t>
  </si>
  <si>
    <t>-755434845</t>
  </si>
  <si>
    <t>998722101</t>
  </si>
  <si>
    <t>Přesun hmot pro vnitřní vodovod stanovený z hmotnosti přesunovaného materiálu vodorovná dopravní vzdálenost do 50 m základní v objektech výšky do 6 m</t>
  </si>
  <si>
    <t>537268379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</si>
  <si>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</si>
  <si>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</si>
  <si>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</si>
  <si>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</si>
  <si>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</si>
  <si>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</si>
  <si>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-34422627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</si>
  <si>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</si>
  <si>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</si>
  <si>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</si>
  <si>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1158875756</t>
  </si>
  <si>
    <t>https://podminky.urs.cz/item/CS_URS_2024_01/725112002</t>
  </si>
  <si>
    <t>725210821</t>
  </si>
  <si>
    <t>Demontáž umyvadel bez výtokových armatur umyvadel</t>
  </si>
  <si>
    <t>198347690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</si>
  <si>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</si>
  <si>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</si>
  <si>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</si>
  <si>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879996680</t>
  </si>
  <si>
    <t>https://podminky.urs.cz/item/CS_URS_2024_01/725211617</t>
  </si>
  <si>
    <t>725241111</t>
  </si>
  <si>
    <t>Vanička sprchová akrylátová čtvercová</t>
  </si>
  <si>
    <t>-162863824</t>
  </si>
  <si>
    <t>https://podminky.urs.cz/item/CS_URS_2024_01/725241111</t>
  </si>
  <si>
    <t>55145002</t>
  </si>
  <si>
    <t xml:space="preserve">kompletní sprchový set </t>
  </si>
  <si>
    <t>sada</t>
  </si>
  <si>
    <t>-97015465</t>
  </si>
  <si>
    <t>725244102</t>
  </si>
  <si>
    <t>Dveře sprchové rámové se skleněnou výplní</t>
  </si>
  <si>
    <t>-825750681</t>
  </si>
  <si>
    <t>https://podminky.urs.cz/item/CS_URS_2024_01/725244102</t>
  </si>
  <si>
    <t>725291652</t>
  </si>
  <si>
    <t>Montáž doplňků zařízení koupelen a záchodů dávkovače tekutého mýdla</t>
  </si>
  <si>
    <t>-745100262</t>
  </si>
  <si>
    <t>https://podminky.urs.cz/item/CS_URS_2024_01/725291652</t>
  </si>
  <si>
    <t>55431096</t>
  </si>
  <si>
    <t>dávkovač tekutého mýdla elektronický 2,6L</t>
  </si>
  <si>
    <t>1623417076</t>
  </si>
  <si>
    <t>725291653</t>
  </si>
  <si>
    <t>Montáž doplňků zařízení koupelen a záchodů zásobníku toaletních papírů</t>
  </si>
  <si>
    <t>-574353927</t>
  </si>
  <si>
    <t>https://podminky.urs.cz/item/CS_URS_2024_01/725291653</t>
  </si>
  <si>
    <t>55431091</t>
  </si>
  <si>
    <t>zásobník toaletních papírů nerez D 220mm</t>
  </si>
  <si>
    <t>339131745</t>
  </si>
  <si>
    <t>725291654</t>
  </si>
  <si>
    <t>Montáž doplňků zařízení koupelen a záchodů zásobníku papírových ručníků</t>
  </si>
  <si>
    <t>1213157130</t>
  </si>
  <si>
    <t>https://podminky.urs.cz/item/CS_URS_2024_01/725291654</t>
  </si>
  <si>
    <t>55431084</t>
  </si>
  <si>
    <t>zásobník papírových ručníků skládaných nerezové provedení</t>
  </si>
  <si>
    <t>-1700526497</t>
  </si>
  <si>
    <t>725291664</t>
  </si>
  <si>
    <t>Montáž doplňků zařízení koupelen a záchodů štětky závěsné</t>
  </si>
  <si>
    <t>-1171187950</t>
  </si>
  <si>
    <t>https://podminky.urs.cz/item/CS_URS_2024_01/725291664</t>
  </si>
  <si>
    <t>55779013</t>
  </si>
  <si>
    <t>štětka na WC závěsná nebo na podlahu kartáč nylon nerezové záchytné pouzdro mat</t>
  </si>
  <si>
    <t>-1096402899</t>
  </si>
  <si>
    <t>725330820</t>
  </si>
  <si>
    <t>Demontáž výlevek bez výtokových armatur a bez nádrže a splachovacího potrubí diturvitových</t>
  </si>
  <si>
    <t>-1048995193</t>
  </si>
  <si>
    <t>https://podminky.urs.cz/item/CS_URS_2024_01/725330820</t>
  </si>
  <si>
    <t>725331111</t>
  </si>
  <si>
    <t>Výlevky bez výtokových armatur a splachovací nádrže keramické se sklopnou plastovou mřížkou 425 mm</t>
  </si>
  <si>
    <t>250306206</t>
  </si>
  <si>
    <t>https://podminky.urs.cz/item/CS_URS_2024_01/725331111</t>
  </si>
  <si>
    <t>725822613</t>
  </si>
  <si>
    <t>Baterie umyvadlové stojánkové pákové s výpustí</t>
  </si>
  <si>
    <t>893882814</t>
  </si>
  <si>
    <t>https://podminky.urs.cz/item/CS_URS_2024_01/725822613</t>
  </si>
  <si>
    <t>725831311X</t>
  </si>
  <si>
    <t>Baterie výlevkové nástěnné pákové bez příslušenství</t>
  </si>
  <si>
    <t>-389724036</t>
  </si>
  <si>
    <t>R996641</t>
  </si>
  <si>
    <t>Rohové ventily vč flexi hadiček k dopojení zařizovacích předmětů a bateriíí</t>
  </si>
  <si>
    <t>464170891</t>
  </si>
  <si>
    <t>R965551</t>
  </si>
  <si>
    <t>Pračkový ventil vč. sifonu</t>
  </si>
  <si>
    <t>-574768925</t>
  </si>
  <si>
    <t>R1478512</t>
  </si>
  <si>
    <t>Lapač tuků o rozměrech např.: 2400x900x1510, objemu lapáku 2,75m3 a objemu zachyceného tuku 0,28m3</t>
  </si>
  <si>
    <t>1653254865</t>
  </si>
  <si>
    <t>998725101</t>
  </si>
  <si>
    <t>Přesun hmot pro zařizovací předměty stanovený z hmotnosti přesunovaného materiálu vodorovná dopravní vzdálenost do 50 m základní v objektech výšky do 6 m</t>
  </si>
  <si>
    <t>-993684529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</si>
  <si>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</si>
  <si>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</si>
  <si>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</si>
  <si>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</si>
  <si>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</si>
  <si>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372352704</t>
  </si>
  <si>
    <t>R1146641</t>
  </si>
  <si>
    <t>Tlakové zkoušky kanalizačního potrubí do DN150</t>
  </si>
  <si>
    <t>504570579</t>
  </si>
  <si>
    <t>R220144</t>
  </si>
  <si>
    <t>Vyregulování systému</t>
  </si>
  <si>
    <t>hod</t>
  </si>
  <si>
    <t>648075333</t>
  </si>
  <si>
    <t>R222014</t>
  </si>
  <si>
    <t>Spolupráce s jinou profesí</t>
  </si>
  <si>
    <t>557514508</t>
  </si>
  <si>
    <t>R366206</t>
  </si>
  <si>
    <t>Závěsový, montážní, spojovací a těsnící, materiál</t>
  </si>
  <si>
    <t>kg</t>
  </si>
  <si>
    <t>1112527994</t>
  </si>
  <si>
    <t>R114784</t>
  </si>
  <si>
    <t>Demontáž stávající kanalizace a vodovodu</t>
  </si>
  <si>
    <t>-187525016</t>
  </si>
  <si>
    <t>R114785</t>
  </si>
  <si>
    <t>Ekologická likvidace kanalizace, vodovodu a zařizovacích předmětů</t>
  </si>
  <si>
    <t>1463687107</t>
  </si>
  <si>
    <t>R1148455</t>
  </si>
  <si>
    <t>Přesuny hmot</t>
  </si>
  <si>
    <t>-1989073387</t>
  </si>
  <si>
    <t>R1147784</t>
  </si>
  <si>
    <t>Stavební přípomoce spojené s rekonstrukcí, zapravení do původního stavu</t>
  </si>
  <si>
    <t>-515990529</t>
  </si>
  <si>
    <t>SO 04 - MaR a elektro - U...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</si>
  <si>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</si>
  <si>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</si>
  <si>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</si>
  <si>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</si>
  <si>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</si>
  <si>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</si>
  <si>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</si>
  <si>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07 - Rozvaděč R-REG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</si>
  <si>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</si>
  <si>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</si>
  <si>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</si>
  <si>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</si>
  <si>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</si>
  <si>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</si>
  <si>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Poznámka k položce: 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</si>
  <si>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</si>
  <si>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</si>
  <si>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</si>
  <si>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</si>
  <si>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</si>
  <si>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</si>
  <si>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</si>
  <si>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</si>
  <si>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</si>
  <si>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</si>
  <si>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</si>
  <si>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</si>
  <si>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</si>
  <si>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</si>
  <si>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</si>
  <si>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</si>
  <si>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</si>
  <si>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</si>
  <si>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</si>
  <si>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</si>
  <si>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</si>
  <si>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</si>
  <si>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</si>
  <si>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</si>
  <si>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</si>
  <si>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</si>
  <si>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</si>
  <si>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</si>
  <si>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</si>
  <si>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</si>
  <si>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</si>
  <si>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</si>
  <si>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</si>
  <si>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</si>
  <si>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</si>
  <si>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</si>
  <si>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</si>
  <si>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</si>
  <si>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</si>
  <si>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</si>
  <si>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</si>
  <si>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</si>
  <si>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</si>
  <si>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</si>
  <si>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</si>
  <si>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</si>
  <si>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</si>
  <si>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</si>
  <si>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</si>
  <si>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</si>
  <si>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Poznámka k položce: 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</si>
  <si>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</si>
  <si>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</si>
  <si>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</si>
  <si>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</si>
  <si>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</si>
  <si>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</si>
  <si>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</si>
  <si>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</si>
  <si>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</si>
  <si>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</si>
  <si>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</si>
  <si>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</si>
  <si>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</si>
  <si>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</si>
  <si>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</si>
  <si>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</si>
  <si>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Poznámka k položce: 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</si>
  <si>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</si>
  <si>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</si>
  <si>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</si>
  <si>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</si>
  <si>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</si>
  <si>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</si>
  <si>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</si>
  <si>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</si>
  <si>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</si>
  <si>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</si>
  <si>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</si>
  <si>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</si>
  <si>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80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</si>
  <si>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</si>
  <si>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</si>
  <si>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</si>
  <si>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</si>
  <si>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</si>
  <si>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</si>
  <si>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</si>
  <si>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</si>
  <si>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</si>
  <si>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</si>
  <si>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</si>
  <si>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</si>
  <si>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</si>
  <si>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</si>
  <si>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</si>
  <si>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</si>
  <si>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</si>
  <si>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</si>
  <si>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</si>
  <si>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</si>
  <si>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Poznámka k položce: 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</si>
  <si>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</si>
  <si>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</si>
  <si>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</si>
  <si>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</si>
  <si>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</si>
  <si>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</si>
  <si>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Poznámka k položce: Poznámka k položce: 1055x590x250mm</t>
  </si>
  <si>
    <t>Pol53</t>
  </si>
  <si>
    <t>Konstrukce instalační 2-21, plastové panely</t>
  </si>
  <si>
    <t>Pol6985</t>
  </si>
  <si>
    <t>Elektroměr 3F přímý, RS485</t>
  </si>
  <si>
    <t>Pol54</t>
  </si>
  <si>
    <t>Instalační jistič 3F/40A/B 10kA</t>
  </si>
  <si>
    <t>Pol55</t>
  </si>
  <si>
    <t>Pol56</t>
  </si>
  <si>
    <t>Poznámka k položce:_x000D_
Poznámka k položce: Poznámka k položce: 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</si>
  <si>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</si>
  <si>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</si>
  <si>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</si>
  <si>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</si>
  <si>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</si>
  <si>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</si>
  <si>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</si>
  <si>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</si>
  <si>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</si>
  <si>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</si>
  <si>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</si>
  <si>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142</t>
  </si>
  <si>
    <t>Pol62</t>
  </si>
  <si>
    <t>Kabel CYKY-J 5x4</t>
  </si>
  <si>
    <t>144</t>
  </si>
  <si>
    <t>Pol63</t>
  </si>
  <si>
    <t>Kabel CYKY-J 5x2,5</t>
  </si>
  <si>
    <t>146</t>
  </si>
  <si>
    <t>Pol64</t>
  </si>
  <si>
    <t>Kabel CYKY-J 3x2,5</t>
  </si>
  <si>
    <t>148</t>
  </si>
  <si>
    <t>Pol65</t>
  </si>
  <si>
    <t>Kabel CYKY-J 3x1,5</t>
  </si>
  <si>
    <t>150</t>
  </si>
  <si>
    <t>Pol66</t>
  </si>
  <si>
    <t>Kabel CYKY-J 7x1,5</t>
  </si>
  <si>
    <t>152</t>
  </si>
  <si>
    <t>Pol67</t>
  </si>
  <si>
    <t>Kabel J-Y(ST)-Y 1x2x0,8 červený</t>
  </si>
  <si>
    <t>154</t>
  </si>
  <si>
    <t>Pol68</t>
  </si>
  <si>
    <t>Kabel CAT6 FTP</t>
  </si>
  <si>
    <t>156</t>
  </si>
  <si>
    <t>Pol69</t>
  </si>
  <si>
    <t>Vodič CYA 50 zeleno/žlutý</t>
  </si>
  <si>
    <t>158</t>
  </si>
  <si>
    <t>Pol70</t>
  </si>
  <si>
    <t>Vodič CY 6 zeleno/žlutý</t>
  </si>
  <si>
    <t>160</t>
  </si>
  <si>
    <t>Pol71</t>
  </si>
  <si>
    <t>Veškerý nespecifikovaný materiál</t>
  </si>
  <si>
    <t>162</t>
  </si>
  <si>
    <t>R117864</t>
  </si>
  <si>
    <t>Kabel JYTY (SYKFY) 2x2x0,5mm</t>
  </si>
  <si>
    <t>164</t>
  </si>
  <si>
    <t>R2211146</t>
  </si>
  <si>
    <t>CYKY J 4x1,5mm</t>
  </si>
  <si>
    <t>166</t>
  </si>
  <si>
    <t>04</t>
  </si>
  <si>
    <t>Pol72</t>
  </si>
  <si>
    <t>Vačkový spínač 3pólový 63A</t>
  </si>
  <si>
    <t>168</t>
  </si>
  <si>
    <t>Pol73</t>
  </si>
  <si>
    <t>Zásuvka 400V/16A 5ti pólová</t>
  </si>
  <si>
    <t>170</t>
  </si>
  <si>
    <t>Pol74</t>
  </si>
  <si>
    <t>Zásuvka 400V/32A 5ti pólová</t>
  </si>
  <si>
    <t>172</t>
  </si>
  <si>
    <t>Pol75</t>
  </si>
  <si>
    <t>Zásuvka 230V/16A vestavná</t>
  </si>
  <si>
    <t>174</t>
  </si>
  <si>
    <t>Pol76</t>
  </si>
  <si>
    <t>Zásuvka 230V/16A IP44 vestavná</t>
  </si>
  <si>
    <t>176</t>
  </si>
  <si>
    <t>Pol77</t>
  </si>
  <si>
    <t>Zásuvka 230V/16A dvojtá, natočená</t>
  </si>
  <si>
    <t>178</t>
  </si>
  <si>
    <t>Pol78</t>
  </si>
  <si>
    <t>Vypínač č.1 kompletní IP44</t>
  </si>
  <si>
    <t>180</t>
  </si>
  <si>
    <t>Pol159</t>
  </si>
  <si>
    <t>Vypínač č.6 kompletní IP44</t>
  </si>
  <si>
    <t>182</t>
  </si>
  <si>
    <t>Pol160</t>
  </si>
  <si>
    <t>Vypínač č.7 kompletní IP44</t>
  </si>
  <si>
    <t>184</t>
  </si>
  <si>
    <t>Pol79</t>
  </si>
  <si>
    <t>Kryt datové zásuvky RJ45</t>
  </si>
  <si>
    <t>186</t>
  </si>
  <si>
    <t>Pol80</t>
  </si>
  <si>
    <t>Keystone CAT 6 UTP</t>
  </si>
  <si>
    <t>188</t>
  </si>
  <si>
    <t>95</t>
  </si>
  <si>
    <t>Pol81</t>
  </si>
  <si>
    <t>Jednorámeček Tango</t>
  </si>
  <si>
    <t>190</t>
  </si>
  <si>
    <t>Pol82</t>
  </si>
  <si>
    <t>Nosná maska ABB Tango</t>
  </si>
  <si>
    <t>192</t>
  </si>
  <si>
    <t>Pol83</t>
  </si>
  <si>
    <t>Krabice pod omítku KU68</t>
  </si>
  <si>
    <t>194</t>
  </si>
  <si>
    <t>Pol84</t>
  </si>
  <si>
    <t>Sádra stavební 30kg</t>
  </si>
  <si>
    <t>196</t>
  </si>
  <si>
    <t>198</t>
  </si>
  <si>
    <t>R332155</t>
  </si>
  <si>
    <t>Chránička KOPOS KOPOFLEX 63 KF 09063 BA červená 63mm</t>
  </si>
  <si>
    <t>200</t>
  </si>
  <si>
    <t>R554448</t>
  </si>
  <si>
    <t>FTP kabel min. cat5e, B2ca,d1,s1</t>
  </si>
  <si>
    <t>202</t>
  </si>
  <si>
    <t>Poznámka k položce:_x000D_
Poznámka k položce: Poznámka k položce: Poznámka k položce: řídící systém gastroprovozu</t>
  </si>
  <si>
    <t>R478885</t>
  </si>
  <si>
    <t>Korugovaná trubka EN 20 bezhalogenová, pevnost 750N/ 5cm - instalace do zdi a podhledu</t>
  </si>
  <si>
    <t>204</t>
  </si>
  <si>
    <t>R447884</t>
  </si>
  <si>
    <t>Příchytka na strop bezhalogenová pro trubky EN20 včetně šroubu do betonu v případě podhledu</t>
  </si>
  <si>
    <t>206</t>
  </si>
  <si>
    <t>R14745</t>
  </si>
  <si>
    <t>Přístrojová instalační krabice do zdi, rozteč děr 71mm</t>
  </si>
  <si>
    <t>208</t>
  </si>
  <si>
    <t>05</t>
  </si>
  <si>
    <t>Vybavení stávajícího rozvaděče</t>
  </si>
  <si>
    <t>Pol85</t>
  </si>
  <si>
    <t>Pojistkový odpínač 3F/100A</t>
  </si>
  <si>
    <t>210</t>
  </si>
  <si>
    <t>Pol86</t>
  </si>
  <si>
    <t>Pojistkový odpínač 3F/250A</t>
  </si>
  <si>
    <t>212</t>
  </si>
  <si>
    <t>Pol87</t>
  </si>
  <si>
    <t>Nožové pojistky 200A/gG vel.1</t>
  </si>
  <si>
    <t>214</t>
  </si>
  <si>
    <t>Pol88</t>
  </si>
  <si>
    <t>Válcová pojistka 22x58mm 63A</t>
  </si>
  <si>
    <t>216</t>
  </si>
  <si>
    <t>218</t>
  </si>
  <si>
    <t>06</t>
  </si>
  <si>
    <t>Svítidla</t>
  </si>
  <si>
    <t>R255114</t>
  </si>
  <si>
    <t>HERMETIC LED FIXTURE ALWIR 3 35W 4000K 6000LM IP66</t>
  </si>
  <si>
    <t>220</t>
  </si>
  <si>
    <t>Poznámka k položce:_x000D_
Poznámka k položce: Poznámka k položce: 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</si>
  <si>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</si>
  <si>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</si>
  <si>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222</t>
  </si>
  <si>
    <t>Poznámka k položce:_x000D_
Poznámka k položce: Poznámka k položce: Poznámka k položce: 008 - Kancelář (2 ks) Zasedačka (2 ks)</t>
  </si>
  <si>
    <t>R669985</t>
  </si>
  <si>
    <t>570131 RQ 160 LED P 2050lm 75DEG 840 (17W)</t>
  </si>
  <si>
    <t>224</t>
  </si>
  <si>
    <t>Poznámka k položce:_x000D_
Poznámka k položce: Poznámka k položce: Poznámka k položce: 006a - Chodba (5 ks) 006b - Zádveří (2 ks)</t>
  </si>
  <si>
    <t>R3698512</t>
  </si>
  <si>
    <t>570438 RQ 160 LED N 2050lm 75DEG 840 (17W)</t>
  </si>
  <si>
    <t>226</t>
  </si>
  <si>
    <t>Poznámka k položce:_x000D_
Poznámka k položce: Poznámka k položce: 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</si>
  <si>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</si>
  <si>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</si>
  <si>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228</t>
  </si>
  <si>
    <t>Poznámka k položce:_x000D_
Poznámka k položce: Poznámka k položce: Poznámka k položce: C72-BLS-066-300-4K-WH-U19  029 - Jídelna (6 ks)</t>
  </si>
  <si>
    <t>07</t>
  </si>
  <si>
    <t>Rozvaděč R-REG</t>
  </si>
  <si>
    <t>ZE6000</t>
  </si>
  <si>
    <t>Inteligentní systém řízení energie - centrální jednotka 6000</t>
  </si>
  <si>
    <t>230</t>
  </si>
  <si>
    <t>EAM-N</t>
  </si>
  <si>
    <t>BUS modul pro dva elektrotermické obvody</t>
  </si>
  <si>
    <t>232</t>
  </si>
  <si>
    <t>Poznámka k položce:_x000D_
Poznámka k položce: Poznámka k položce: (sleduje stav spotřebiče + spínání pomocí kontaktu relé) 230V</t>
  </si>
  <si>
    <t>SVEBUS</t>
  </si>
  <si>
    <t>Napájecí zdroj sběrnice</t>
  </si>
  <si>
    <t>234</t>
  </si>
  <si>
    <t>GW-ASL</t>
  </si>
  <si>
    <t>LON modul pro omezení výkonu, alarm/chyba, větrání</t>
  </si>
  <si>
    <t>236</t>
  </si>
  <si>
    <t>SCH</t>
  </si>
  <si>
    <t>Rozvaděč VxŠxH, cca 1200x600x300 mm</t>
  </si>
  <si>
    <t>238</t>
  </si>
  <si>
    <t>Poznámka k položce:_x000D_
Poznámka k položce: Poznámka k položce: plně osazen moduly vč. poz. 1 až 4, kabely napojeny do modulů, přívod vedení se shora, vč. dokumentace a přepravy do ČR</t>
  </si>
  <si>
    <t>SWA</t>
  </si>
  <si>
    <t>Proudový transformátor IPA40 ..?A/5A</t>
  </si>
  <si>
    <t>240</t>
  </si>
  <si>
    <t>MUGMCLON</t>
  </si>
  <si>
    <t>Aktivní měřicí převodník výkonu pro třífázové napájení</t>
  </si>
  <si>
    <t>242</t>
  </si>
  <si>
    <t>LINK</t>
  </si>
  <si>
    <t>Software pro dálkové ovládání</t>
  </si>
  <si>
    <t>244</t>
  </si>
  <si>
    <t>PROV</t>
  </si>
  <si>
    <t>Uvedení do provozu včetně nákladů spojených s instalacemi modulů a nastavením systému</t>
  </si>
  <si>
    <t>246</t>
  </si>
  <si>
    <t>ŠKO</t>
  </si>
  <si>
    <t>Zaškolení zaměstnanců</t>
  </si>
  <si>
    <t>248</t>
  </si>
  <si>
    <t>MON</t>
  </si>
  <si>
    <t>Montáž zařízení vč. zapojení ve spotřebičích</t>
  </si>
  <si>
    <t>250</t>
  </si>
  <si>
    <t>08</t>
  </si>
  <si>
    <t>Montáže a ostatní</t>
  </si>
  <si>
    <t>081002000</t>
  </si>
  <si>
    <t>Doprava zaměstnanců</t>
  </si>
  <si>
    <t>252</t>
  </si>
  <si>
    <t>Pol119</t>
  </si>
  <si>
    <t>Revize elektro</t>
  </si>
  <si>
    <t>254</t>
  </si>
  <si>
    <t>Pol120</t>
  </si>
  <si>
    <t>Trasování a zapojení periférií na stavbě</t>
  </si>
  <si>
    <t>h</t>
  </si>
  <si>
    <t>256</t>
  </si>
  <si>
    <t>Pol121</t>
  </si>
  <si>
    <t>Výroba rozvaděče na dílně</t>
  </si>
  <si>
    <t>258</t>
  </si>
  <si>
    <t>Pol123</t>
  </si>
  <si>
    <t>Odzkoušení rozvaděče</t>
  </si>
  <si>
    <t>260</t>
  </si>
  <si>
    <t>Poznámka k položce:_x000D_
Poznámka k položce: Poznámka k položce: Poznámka k položce: (odzkoušení a vytvoření protokolu o zkoušce, atd.)</t>
  </si>
  <si>
    <t>Pol125</t>
  </si>
  <si>
    <t>Zapojení a oživení rozvaděče na stavbě</t>
  </si>
  <si>
    <t>262</t>
  </si>
  <si>
    <t>Pol127</t>
  </si>
  <si>
    <t>Dokumentace skutečného stavu</t>
  </si>
  <si>
    <t>264</t>
  </si>
  <si>
    <t>Poznámka k položce:_x000D_
Poznámka k položce: Poznámka k položce: Poznámka k položce: (kompletní zkreslení skutečného stavu elektro)</t>
  </si>
  <si>
    <t>266</t>
  </si>
  <si>
    <t>Demontáž stávajího elektra a ekologická likvidace</t>
  </si>
  <si>
    <t>268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</si>
  <si>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</si>
  <si>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</si>
  <si>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</si>
  <si>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</si>
  <si>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</si>
  <si>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</si>
  <si>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</si>
  <si>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</si>
  <si>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</si>
  <si>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</si>
  <si>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</si>
  <si>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</si>
  <si>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</si>
  <si>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</si>
  <si>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</si>
  <si>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</si>
  <si>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</si>
  <si>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</si>
  <si>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</si>
  <si>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</si>
  <si>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</si>
  <si>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</si>
  <si>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</si>
  <si>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</si>
  <si>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</si>
  <si>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</si>
  <si>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</si>
  <si>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</si>
  <si>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</si>
  <si>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</si>
  <si>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</si>
  <si>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</si>
  <si>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</si>
  <si>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</si>
  <si>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</si>
  <si>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</si>
  <si>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</si>
  <si>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</si>
  <si>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</si>
  <si>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</si>
  <si>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</si>
  <si>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</si>
  <si>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</si>
  <si>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</si>
  <si>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</si>
  <si>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</si>
  <si>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</si>
  <si>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</si>
  <si>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</si>
  <si>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</si>
  <si>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</si>
  <si>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</si>
  <si>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</si>
  <si>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</si>
  <si>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</si>
  <si>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</si>
  <si>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</si>
  <si>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</si>
  <si>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</si>
  <si>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</si>
  <si>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</si>
  <si>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</si>
  <si>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</si>
  <si>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</si>
  <si>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</si>
  <si>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</si>
  <si>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</si>
  <si>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</si>
  <si>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</si>
  <si>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</si>
  <si>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</si>
  <si>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</si>
  <si>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</si>
  <si>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</si>
  <si>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</si>
  <si>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</si>
  <si>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</si>
  <si>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</si>
  <si>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</si>
  <si>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</si>
  <si>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</si>
  <si>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</si>
  <si>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</si>
  <si>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</si>
  <si>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</si>
  <si>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</si>
  <si>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</si>
  <si>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</si>
  <si>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</si>
  <si>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</si>
  <si>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</si>
  <si>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</si>
  <si>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</si>
  <si>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</si>
  <si>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</si>
  <si>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</si>
  <si>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</si>
  <si>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</si>
  <si>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</si>
  <si>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</si>
  <si>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</si>
  <si>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</si>
  <si>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</si>
  <si>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</si>
  <si>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</si>
  <si>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</si>
  <si>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</si>
  <si>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</si>
  <si>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</si>
  <si>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</si>
  <si>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</si>
  <si>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</si>
  <si>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</si>
  <si>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</si>
  <si>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</si>
  <si>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</si>
  <si>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</si>
  <si>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</si>
  <si>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</si>
  <si>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</si>
  <si>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</si>
  <si>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</si>
  <si>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</si>
  <si>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</si>
  <si>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</si>
  <si>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</si>
  <si>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</si>
  <si>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</si>
  <si>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</si>
  <si>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</si>
  <si>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</si>
  <si>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</si>
  <si>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</si>
  <si>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</si>
  <si>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</si>
  <si>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</si>
  <si>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</si>
  <si>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</si>
  <si>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</si>
  <si>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</si>
  <si>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</si>
  <si>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</si>
  <si>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</si>
  <si>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</si>
  <si>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</si>
  <si>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</si>
  <si>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</si>
  <si>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</si>
  <si>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</si>
  <si>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</si>
  <si>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</si>
  <si>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</si>
  <si>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</si>
  <si>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</si>
  <si>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</si>
  <si>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</si>
  <si>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</si>
  <si>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</si>
  <si>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</si>
  <si>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</si>
  <si>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</si>
  <si>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</si>
  <si>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</si>
  <si>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</si>
  <si>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</si>
  <si>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</si>
  <si>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</si>
  <si>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</si>
  <si>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</si>
  <si>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</si>
  <si>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</si>
  <si>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</si>
  <si>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</si>
  <si>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</si>
  <si>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</si>
  <si>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</si>
  <si>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</si>
  <si>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</si>
  <si>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</si>
  <si>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</si>
  <si>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</si>
  <si>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</si>
  <si>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</si>
  <si>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</si>
  <si>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</si>
  <si>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</si>
  <si>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</si>
  <si>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</si>
  <si>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</si>
  <si>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</si>
  <si>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</si>
  <si>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</si>
  <si>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</si>
  <si>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</si>
  <si>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</si>
  <si>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</si>
  <si>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</si>
  <si>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</si>
  <si>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</si>
  <si>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</si>
  <si>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</si>
  <si>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</si>
  <si>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</si>
  <si>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</si>
  <si>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</si>
  <si>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</si>
  <si>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</si>
  <si>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</si>
  <si>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</si>
  <si>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</si>
  <si>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</si>
  <si>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</si>
  <si>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</si>
  <si>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</si>
  <si>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</si>
  <si>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</si>
  <si>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</si>
  <si>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</si>
  <si>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</si>
  <si>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</si>
  <si>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</si>
  <si>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</si>
  <si>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</si>
  <si>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</si>
  <si>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</si>
  <si>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</si>
  <si>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</si>
  <si>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</si>
  <si>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</si>
  <si>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</si>
  <si>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</si>
  <si>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</si>
  <si>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</si>
  <si>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</si>
  <si>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</si>
  <si>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</si>
  <si>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</si>
  <si>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</si>
  <si>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</si>
  <si>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</si>
  <si>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</si>
  <si>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</si>
  <si>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</si>
  <si>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</si>
  <si>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</si>
  <si>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</si>
  <si>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</si>
  <si>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</si>
  <si>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</si>
  <si>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</si>
  <si>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</si>
  <si>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</si>
  <si>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</si>
  <si>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</si>
  <si>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</si>
  <si>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</si>
  <si>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</si>
  <si>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</si>
  <si>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</si>
  <si>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</si>
  <si>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</si>
  <si>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</si>
  <si>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</si>
  <si>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</si>
  <si>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</si>
  <si>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</si>
  <si>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</si>
  <si>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</si>
  <si>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</si>
  <si>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</si>
  <si>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</si>
  <si>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</si>
  <si>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</si>
  <si>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</si>
  <si>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</si>
  <si>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</si>
  <si>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</si>
  <si>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</si>
  <si>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</si>
  <si>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</si>
  <si>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</si>
  <si>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</si>
  <si>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</si>
  <si>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</si>
  <si>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</si>
  <si>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</si>
  <si>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</si>
  <si>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</si>
  <si>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</si>
  <si>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</si>
  <si>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</si>
  <si>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</si>
  <si>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</si>
  <si>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</si>
  <si>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</si>
  <si>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</si>
  <si>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</si>
  <si>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</si>
  <si>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</si>
  <si>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</si>
  <si>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</si>
  <si>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</si>
  <si>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</si>
  <si>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</si>
  <si>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</si>
  <si>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Poznámka k položce:_x000D_
Poznámka k položce: ROZMĚR  š x h x v - 800 x 600 x 180  NAPĚTÍ – V 230  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</si>
  <si>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</si>
  <si>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</si>
  <si>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</si>
  <si>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</si>
  <si>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Poznámka k položce:_x000D_
Poznámka k položce: ROZMĚR  š x h x v - 600 x 615 x 830  NAPĚTÍ – V 230  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</si>
  <si>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</si>
  <si>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</si>
  <si>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Poznámka k položce:_x000D_
Poznámka k položce: ROZMĚR  š x h x v - 800x750x950  NAPĚTÍ – V 400  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</si>
  <si>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</si>
  <si>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</si>
  <si>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</si>
  <si>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</si>
  <si>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</si>
  <si>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</si>
  <si>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Poznámka k položce:_x000D_
Poznámka k položce: ROZMĚR  š x h x v - 750 x 750 x 1800  NAPĚTÍ – V 230  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</si>
  <si>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</si>
  <si>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</si>
  <si>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Poznámka k položce:_x000D_
Poznámka k položce: ROZMĚR  š x h x v - 750 x 750 x 1800  NAPĚTÍ – V 230  PŘÍKON EL-kW 0,2</t>
  </si>
  <si>
    <t>GS.019</t>
  </si>
  <si>
    <t>Poznámka k položce:_x000D_
Poznámka k položce: ROZMĚR  š x h x v - 750 x 750 x 1800  NAPĚTÍ – V 230 PŘÍKON EL-kW 0,2</t>
  </si>
  <si>
    <t>GS.020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</si>
  <si>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</si>
  <si>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</si>
  <si>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</si>
  <si>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</si>
  <si>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Poznámka k položce:_x000D_
Poznámka k položce: ROZMĚR  š x h x v - 600 × 600 x 850  NAPĚTÍ – V 400  PŘÍKON EL-kW 8</t>
  </si>
  <si>
    <t>D.07</t>
  </si>
  <si>
    <t>Čistá přípravna masa</t>
  </si>
  <si>
    <t>GS.027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</si>
  <si>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</si>
  <si>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</si>
  <si>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Poznámka k položce:_x000D_
Poznámka k položce: ROZMĚR  š x h x v - 1350x700x900  NAPĚTÍ – V 230  PŘÍKON EL-kW 0,5</t>
  </si>
  <si>
    <t>D.08</t>
  </si>
  <si>
    <t>Čistá přípravna zeleniny</t>
  </si>
  <si>
    <t>GS.035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</si>
  <si>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</si>
  <si>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</si>
  <si>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</si>
  <si>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</si>
  <si>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Poznámka k položce:_x000D_
Poznámka k položce: ROZMĚR  š x h x v - 570x1070x1140  NAPĚTÍ – V 400  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</si>
  <si>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</si>
  <si>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</si>
  <si>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Poznámka k položce:_x000D_
Poznámka k položce: ROZMĚR  š x h x v - 240x300x130   vážní plocha 230x190 ¨ NAPĚTÍ – V 230  PŘÍKON EL-kW 0,1</t>
  </si>
  <si>
    <t>D.10</t>
  </si>
  <si>
    <t>Varna</t>
  </si>
  <si>
    <t>GS.047</t>
  </si>
  <si>
    <t>Konvektomat 10GN 1/1 - STÁVAJÍCÍ</t>
  </si>
  <si>
    <t>Poznámka k položce:_x000D_
Poznámka k položce: NAPĚTÍ – V 400  PŘÍKON EL-kW 19 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</si>
  <si>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</si>
  <si>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</si>
  <si>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Poznámka k položce:_x000D_
Poznámka k položce: ROZMĚR  š x h x v - 950 x 1050 x 850  NAPĚTÍ – V 400  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</si>
  <si>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</si>
  <si>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</si>
  <si>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Poznámka k položce:_x000D_
Poznámka k položce: ROZMĚR  š x h x v - 900 x (900-950) x 900  NAPĚTÍ – V 400  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</si>
  <si>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</si>
  <si>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</si>
  <si>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Poznámka k položce:_x000D_
Poznámka k položce: 1300 x (900-950) x 1050  NAPĚTÍ – V 400  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</si>
  <si>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</si>
  <si>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</si>
  <si>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Poznámka k položce:_x000D_
Poznámka k položce: 900 x (900-950) x 900  NAPĚTÍ – V 400  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</si>
  <si>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</si>
  <si>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</si>
  <si>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Poznámka k položce:_x000D_
Poznámka k položce: 1300 x (850-950) x 1050  NAPĚTÍ – V 400  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</si>
  <si>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</si>
  <si>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</si>
  <si>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</si>
  <si>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</si>
  <si>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- 1150x700x900  NAPĚTÍ – V 230  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</si>
  <si>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</si>
  <si>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</si>
  <si>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Poznámka k položce:_x000D_
Poznámka k položce: ROZMĚR  š x h x v - 900x500x900  NAPĚTÍ – V 230   PŘÍKON EL-kW 1,5</t>
  </si>
  <si>
    <t>GS.059</t>
  </si>
  <si>
    <t>Poznámka k položce:_x000D_
Poznámka k položce: ROZMĚR  š x h x v - 750 x 750 x 1800 NAPĚTÍ – V 230  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</si>
  <si>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</si>
  <si>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</si>
  <si>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</si>
  <si>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</si>
  <si>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Poznámka k položce:_x000D_
Poznámka k položce: ROZMĚR  š x h x v - 1000x900x1800/2200 NAPĚTÍ – V 400  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</si>
  <si>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</si>
  <si>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</si>
  <si>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</si>
  <si>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</si>
  <si>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- 850x700x900  NAPĚTÍ – V 230  PŘÍKON EL-kW 2</t>
  </si>
  <si>
    <t>M.01</t>
  </si>
  <si>
    <t>Doprava a montáž</t>
  </si>
  <si>
    <t>Doprava a montáž technologie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</si>
  <si>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</si>
  <si>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</si>
  <si>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</si>
  <si>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</si>
  <si>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</si>
  <si>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Poznámka k položce:_x000D_
Poznámka k položce: ROZMĚR  š x h x v - 1200 x 800 x 120</t>
  </si>
  <si>
    <t>GS.003</t>
  </si>
  <si>
    <t>Pracovní stůl nerezový s dřezem vlevo (400 x 400 x250mm), zadní lem, prostor pro podstolovou chladničku, částečná roštová police</t>
  </si>
  <si>
    <t>Poznámka k položce:_x000D_
Poznámka k položce: 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</si>
  <si>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</si>
  <si>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</si>
  <si>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D.03</t>
  </si>
  <si>
    <t>Suchý sklad</t>
  </si>
  <si>
    <t>GS.008</t>
  </si>
  <si>
    <t>Regál nerezový</t>
  </si>
  <si>
    <t>Poznámka k položce:_x000D_
Poznámka k položce: ROZMĚR  š x h x v - 2000x500x1800</t>
  </si>
  <si>
    <t>GS.009</t>
  </si>
  <si>
    <t>Poznámka k položce:_x000D_
Poznámka k položce: ROZMĚR  š x h x v - 1400x500x1800</t>
  </si>
  <si>
    <t>D.04</t>
  </si>
  <si>
    <t>Sklad obalů</t>
  </si>
  <si>
    <t>GS.010</t>
  </si>
  <si>
    <t>Poznámka k položce:_x000D_
Poznámka k položce: ROZMĚR  š x h x v - 1200x500x1800</t>
  </si>
  <si>
    <t>GS.012</t>
  </si>
  <si>
    <t>Pracovní stůl nerezový zadní a částečný levý boční lem, spodní prostor volný pro podstolovou chladničku</t>
  </si>
  <si>
    <t>Poznámka k položce:_x000D_
Poznámka k položce: ROZMĚR  š x h x v - 1300x700x900</t>
  </si>
  <si>
    <t>GS.014</t>
  </si>
  <si>
    <t>Pracovní stůl nerezový s dřezem vpravo (400 x 400 x250mm), spodní roštová police, zadní a levý + pravý lem</t>
  </si>
  <si>
    <t>Poznámka k položce:_x000D_
Poznámka k položce: ROZMĚR  š x h x v - 1500x700x900</t>
  </si>
  <si>
    <t>GS.015</t>
  </si>
  <si>
    <t>GS.022</t>
  </si>
  <si>
    <t>Pracovní stůl nerezový s dřezem vlevo (400 x 400 x250mm),  částečná spodní roštová police, prostor pro podstolovou myčku nádobí a externí modul reversní osmózy, zadní lem</t>
  </si>
  <si>
    <t>Poznámka k položce:_x000D_
Poznámka k položce: 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</si>
  <si>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</si>
  <si>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</si>
  <si>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GS.025</t>
  </si>
  <si>
    <t>Regál nerezový 4 policový</t>
  </si>
  <si>
    <t>Poznámka k položce:_x000D_
Poznámka k položce: ROZMĚR  š x h x v - 600x700x900</t>
  </si>
  <si>
    <t>GS.028</t>
  </si>
  <si>
    <t>Pracovní stůl nerezový s nierolenovou deskou, spodní police, zadní a levý lem</t>
  </si>
  <si>
    <t>Poznámka k položce:_x000D_
Poznámka k položce: ROZMĚR  š x h x v - 1200x700x900</t>
  </si>
  <si>
    <t>GS.029</t>
  </si>
  <si>
    <t>Pracovní stůl nerezový s dřezem vlevo (400 x 400 x250mm), spodní roštová police, zadní lem</t>
  </si>
  <si>
    <t>Poznámka k položce:_x000D_
Poznámka k položce: ROZMĚR  š x h x v - 1600x700x900</t>
  </si>
  <si>
    <t>GS.030</t>
  </si>
  <si>
    <t>GS.031</t>
  </si>
  <si>
    <t>Skříňka nástěnná posuvná dvířka, střední police, celonerezové provedení</t>
  </si>
  <si>
    <t>Poznámka k položce:_x000D_
Poznámka k položce: ROZMĚR  š x h x v - 1200x350x600</t>
  </si>
  <si>
    <t>GS.032</t>
  </si>
  <si>
    <t>GS.036</t>
  </si>
  <si>
    <t>GS.037</t>
  </si>
  <si>
    <t>GS.039</t>
  </si>
  <si>
    <t>Pracovní stůl nerezový, 3× zásuvka od pracovní deskou, spodní police, zadní lem</t>
  </si>
  <si>
    <t>Poznámka k položce:_x000D_
Poznámka k položce: ROZMĚR  š x h x v - 1400x700x900</t>
  </si>
  <si>
    <t>GS.040</t>
  </si>
  <si>
    <t>Pojízdný pracovní stůl se vsuny na GN pod pracovní deskou</t>
  </si>
  <si>
    <t>Poznámka k položce:_x000D_
Poznámka k položce: ROZMĚR  š x h x v - 900x600x900</t>
  </si>
  <si>
    <t>GS.041</t>
  </si>
  <si>
    <t>Pracovní stůl nerezový, 3× zásuvka od pracovní deskou, spodní police, zadní a pravý lem</t>
  </si>
  <si>
    <t>GS.043</t>
  </si>
  <si>
    <t>GS.044</t>
  </si>
  <si>
    <t>GS.060</t>
  </si>
  <si>
    <t>Mycí stůl nerezový, svařovaný dřez 1000×500×300 mm, spodní roštová police, zadní lem 300 mm, pravý lem</t>
  </si>
  <si>
    <t>Poznámka k položce:_x000D_
Poznámka k položce: ROZMĚR  š x h x v - 1100x700x900</t>
  </si>
  <si>
    <t>GS.061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</si>
  <si>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</si>
  <si>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</si>
  <si>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</si>
  <si>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</si>
  <si>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</si>
  <si>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</si>
  <si>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</si>
  <si>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</si>
  <si>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</si>
  <si>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</si>
  <si>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</si>
  <si>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</si>
  <si>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</si>
  <si>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</si>
  <si>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</si>
  <si>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</si>
  <si>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</si>
  <si>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</si>
  <si>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</si>
  <si>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</si>
  <si>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</si>
  <si>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</si>
  <si>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</si>
  <si>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</si>
  <si>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</si>
  <si>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</si>
  <si>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</si>
  <si>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</si>
  <si>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</si>
  <si>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</si>
  <si>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</si>
  <si>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</si>
  <si>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</si>
  <si>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</si>
  <si>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</si>
  <si>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</si>
  <si>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</si>
  <si>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</si>
  <si>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</si>
  <si>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</si>
  <si>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</si>
  <si>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</si>
  <si>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</si>
  <si>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</si>
  <si>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</si>
  <si>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</si>
  <si>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</si>
  <si>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</si>
  <si>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</si>
  <si>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</si>
  <si>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</si>
  <si>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</si>
  <si>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</si>
  <si>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</si>
  <si>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</si>
  <si>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</si>
  <si>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</si>
  <si>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</si>
  <si>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</si>
  <si>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</si>
  <si>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</si>
  <si>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</si>
  <si>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</si>
  <si>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</si>
  <si>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</si>
  <si>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</si>
  <si>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</si>
  <si>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</si>
  <si>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</si>
  <si>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</si>
  <si>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</si>
  <si>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</si>
  <si>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</si>
  <si>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</si>
  <si>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</si>
  <si>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</si>
  <si>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</si>
  <si>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</si>
  <si>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R80126</t>
  </si>
  <si>
    <t>Veškeré zásahy do nosných konstrukcí budou před realizací ověřeny statikem (řeší zhotovitel) dle skutečného stavu po odhalení a bude doložen statický výpočet zahrnující posouzení návrhu zásahu do všech dotčených nosných konstrukcí včetně výpočtu doplňovaných nosných konstrukcí jako jsou nosníky, překlady, průvlaky, sloupové podpory atp</t>
  </si>
  <si>
    <t>1923935350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</si>
  <si>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</si>
  <si>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</si>
  <si>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</si>
  <si>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</si>
  <si>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</si>
  <si>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</si>
  <si>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</si>
  <si>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</si>
  <si>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</si>
  <si>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</si>
  <si>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</si>
  <si>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</si>
  <si>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</si>
  <si>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</si>
  <si>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</si>
  <si>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</si>
  <si>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</si>
  <si>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</si>
  <si>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</si>
  <si>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</si>
  <si>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</si>
  <si>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</si>
  <si>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</si>
  <si>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</si>
  <si>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</si>
  <si>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</si>
  <si>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</si>
  <si>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</si>
  <si>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</si>
  <si>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</si>
  <si>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</si>
  <si>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</si>
  <si>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</si>
  <si>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</si>
  <si>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</si>
  <si>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</si>
  <si>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</si>
  <si>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</si>
  <si>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</si>
  <si>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</si>
  <si>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</si>
  <si>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</si>
  <si>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</si>
  <si>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</si>
  <si>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</si>
  <si>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</si>
  <si>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</si>
  <si>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</si>
  <si>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</si>
  <si>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</si>
  <si>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</si>
  <si>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</si>
  <si>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</si>
  <si>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</si>
  <si>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</si>
  <si>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</si>
  <si>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</si>
  <si>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</si>
  <si>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</si>
  <si>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</si>
  <si>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</si>
  <si>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</si>
  <si>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</si>
  <si>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</si>
  <si>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</si>
  <si>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</si>
  <si>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</si>
  <si>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</si>
  <si>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</si>
  <si>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</si>
  <si>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</si>
  <si>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</si>
  <si>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</si>
  <si>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</si>
  <si>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</si>
  <si>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</si>
  <si>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</si>
  <si>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</si>
  <si>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</si>
  <si>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</si>
  <si>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</si>
  <si>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</si>
  <si>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</si>
  <si>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</si>
  <si>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</si>
  <si>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</si>
  <si>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</si>
  <si>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</si>
  <si>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</si>
  <si>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</si>
  <si>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</si>
  <si>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</si>
  <si>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</si>
  <si>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</si>
  <si>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</si>
  <si>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</si>
  <si>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</si>
  <si>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</si>
  <si>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</si>
  <si>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</si>
  <si>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</si>
  <si>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</si>
  <si>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</si>
  <si>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</si>
  <si>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</si>
  <si>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</si>
  <si>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</si>
  <si>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</si>
  <si>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</si>
  <si>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</si>
  <si>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</si>
  <si>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</si>
  <si>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</si>
  <si>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</si>
  <si>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</si>
  <si>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</si>
  <si>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</si>
  <si>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</si>
  <si>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</si>
  <si>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</si>
  <si>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</si>
  <si>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</si>
  <si>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</si>
  <si>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</si>
  <si>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</si>
  <si>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</si>
  <si>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</si>
  <si>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</si>
  <si>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</si>
  <si>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</si>
  <si>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</si>
  <si>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</si>
  <si>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</si>
  <si>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</si>
  <si>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</si>
  <si>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</si>
  <si>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</si>
  <si>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</si>
  <si>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</si>
  <si>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</si>
  <si>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</si>
  <si>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</si>
  <si>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</si>
  <si>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</si>
  <si>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</si>
  <si>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</si>
  <si>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</si>
  <si>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</si>
  <si>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</si>
  <si>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</si>
  <si>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</si>
  <si>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</si>
  <si>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</si>
  <si>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</si>
  <si>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</si>
  <si>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</si>
  <si>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</si>
  <si>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</si>
  <si>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</si>
  <si>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</si>
  <si>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</si>
  <si>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</si>
  <si>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</si>
  <si>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</si>
  <si>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</si>
  <si>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</si>
  <si>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</si>
  <si>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</si>
  <si>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</si>
  <si>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</si>
  <si>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</si>
  <si>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</si>
  <si>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</si>
  <si>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</si>
  <si>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</si>
  <si>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</si>
  <si>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</si>
  <si>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</si>
  <si>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</si>
  <si>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</si>
  <si>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</si>
  <si>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</si>
  <si>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</si>
  <si>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</si>
  <si>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</si>
  <si>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</si>
  <si>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u/>
        <sz val="10"/>
        <rFont val="Arial CE"/>
        <family val="2"/>
        <charset val="238"/>
      </rPr>
      <t>Uchazeč v nabídce předloží platné certifikáty o tom, že je:</t>
    </r>
    <r>
      <rPr>
        <sz val="10"/>
        <rFont val="Arial CE"/>
        <family val="2"/>
        <charset val="238"/>
      </rPr>
      <t xml:space="preserve">
- certifikovaný dodavatel nabízené technologie
- certifikovaný servisní zástupce pro montáž, zaškolení a záruční i pozáruční servis nabízené technologie.
Uvedené certifikáty musí být vystaveny a podepsány (autorizovány) přímo výrobcem
nabízeného gastrozařízení.
</t>
    </r>
    <r>
      <rPr>
        <u/>
        <sz val="10"/>
        <rFont val="Arial CE"/>
        <family val="2"/>
        <charset val="238"/>
      </rPr>
      <t xml:space="preserve">Předložení certifikátů se týká varné a mycí technologie, konkrétně pozic: 
</t>
    </r>
    <r>
      <rPr>
        <sz val="10"/>
        <rFont val="Arial CE"/>
        <family val="2"/>
        <charset val="238"/>
      </rPr>
      <t xml:space="preserve">Mytí stolního nádobí: GS.024
Varna: GS.048, GS.050, GS.051, GS.052, GS.053 
Mytí provozního nádobí: GS.062
</t>
    </r>
    <r>
      <rPr>
        <u/>
        <sz val="10"/>
        <rFont val="Arial CE"/>
        <family val="2"/>
        <charset val="238"/>
      </rPr>
      <t xml:space="preserve">K těmto pozicím bude doložen technický nebo katalogový list: </t>
    </r>
    <r>
      <rPr>
        <sz val="10"/>
        <rFont val="Arial CE"/>
        <family val="2"/>
        <charset val="238"/>
      </rPr>
      <t xml:space="preserve">
Chodba: GS.001
Hrubá příprava zeleniny: GS.006
Hrubá přípravna masa a vajec: </t>
    </r>
    <r>
      <rPr>
        <sz val="10"/>
        <rFont val="Arial CE"/>
        <family val="2"/>
        <charset val="238"/>
      </rPr>
      <t>GS.013</t>
    </r>
    <r>
      <rPr>
        <b/>
        <sz val="10"/>
        <color rgb="FFFF0000"/>
        <rFont val="Arial CE"/>
        <family val="2"/>
        <charset val="238"/>
      </rPr>
      <t xml:space="preserve">
</t>
    </r>
    <r>
      <rPr>
        <sz val="10"/>
        <rFont val="Arial CE"/>
        <family val="2"/>
        <charset val="238"/>
      </rPr>
      <t xml:space="preserve">Mytí stolního nádobí: GS.024
Přípravna těsta: GS.042
Varna: GS.048, GS.050, GS.051, GS.052, GS.053 
Výdej jídel: GS.057, GS.058
Mytí provozního nádobí: GS.062
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</si>
</sst>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26" Type="http://schemas.openxmlformats.org/officeDocument/2006/relationships/hyperlink" Target="https://podminky.urs.cz/item/CS_URS_2024_01/962051115" TargetMode="External"/><Relationship Id="rId39" Type="http://schemas.openxmlformats.org/officeDocument/2006/relationships/hyperlink" Target="https://podminky.urs.cz/item/CS_URS_2024_01/997013645" TargetMode="External"/><Relationship Id="rId21" Type="http://schemas.openxmlformats.org/officeDocument/2006/relationships/hyperlink" Target="https://podminky.urs.cz/item/CS_URS_2024_01/632451107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63" Type="http://schemas.openxmlformats.org/officeDocument/2006/relationships/hyperlink" Target="https://podminky.urs.cz/item/CS_URS_2024_01/771111011" TargetMode="External"/><Relationship Id="rId68" Type="http://schemas.openxmlformats.org/officeDocument/2006/relationships/hyperlink" Target="https://podminky.urs.cz/item/CS_URS_2024_01/771574436" TargetMode="External"/><Relationship Id="rId76" Type="http://schemas.openxmlformats.org/officeDocument/2006/relationships/hyperlink" Target="https://podminky.urs.cz/item/CS_URS_2024_01/776221111" TargetMode="External"/><Relationship Id="rId84" Type="http://schemas.openxmlformats.org/officeDocument/2006/relationships/hyperlink" Target="https://podminky.urs.cz/item/CS_URS_2024_01/781472215" TargetMode="External"/><Relationship Id="rId89" Type="http://schemas.openxmlformats.org/officeDocument/2006/relationships/hyperlink" Target="https://podminky.urs.cz/item/CS_URS_2024_01/78411100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998771101" TargetMode="External"/><Relationship Id="rId92" Type="http://schemas.openxmlformats.org/officeDocument/2006/relationships/hyperlink" Target="https://podminky.urs.cz/item/CS_URS_2024_01/784211001" TargetMode="External"/><Relationship Id="rId2" Type="http://schemas.openxmlformats.org/officeDocument/2006/relationships/hyperlink" Target="https://podminky.urs.cz/item/CS_URS_2024_01/317941123" TargetMode="External"/><Relationship Id="rId16" Type="http://schemas.openxmlformats.org/officeDocument/2006/relationships/hyperlink" Target="https://podminky.urs.cz/item/CS_URS_2024_01/612321191" TargetMode="External"/><Relationship Id="rId29" Type="http://schemas.openxmlformats.org/officeDocument/2006/relationships/hyperlink" Target="https://podminky.urs.cz/item/CS_URS_2024_01/965049111" TargetMode="External"/><Relationship Id="rId11" Type="http://schemas.openxmlformats.org/officeDocument/2006/relationships/hyperlink" Target="https://podminky.urs.cz/item/CS_URS_2024_01/61132119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66" Type="http://schemas.openxmlformats.org/officeDocument/2006/relationships/hyperlink" Target="https://podminky.urs.cz/item/CS_URS_2024_01/771474113" TargetMode="External"/><Relationship Id="rId74" Type="http://schemas.openxmlformats.org/officeDocument/2006/relationships/hyperlink" Target="https://podminky.urs.cz/item/CS_URS_2024_01/776201812" TargetMode="External"/><Relationship Id="rId79" Type="http://schemas.openxmlformats.org/officeDocument/2006/relationships/hyperlink" Target="https://podminky.urs.cz/item/CS_URS_2024_01/776421311" TargetMode="External"/><Relationship Id="rId87" Type="http://schemas.openxmlformats.org/officeDocument/2006/relationships/hyperlink" Target="https://podminky.urs.cz/item/CS_URS_2024_01/781495115" TargetMode="External"/><Relationship Id="rId5" Type="http://schemas.openxmlformats.org/officeDocument/2006/relationships/hyperlink" Target="https://podminky.urs.cz/item/CS_URS_2024_01/34229114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21011" TargetMode="External"/><Relationship Id="rId90" Type="http://schemas.openxmlformats.org/officeDocument/2006/relationships/hyperlink" Target="https://podminky.urs.cz/item/CS_URS_2024_01/784121001" TargetMode="Externa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56" Type="http://schemas.openxmlformats.org/officeDocument/2006/relationships/hyperlink" Target="https://podminky.urs.cz/item/CS_URS_2024_01/763431011" TargetMode="External"/><Relationship Id="rId64" Type="http://schemas.openxmlformats.org/officeDocument/2006/relationships/hyperlink" Target="https://podminky.urs.cz/item/CS_URS_2024_01/771121011" TargetMode="External"/><Relationship Id="rId69" Type="http://schemas.openxmlformats.org/officeDocument/2006/relationships/hyperlink" Target="https://podminky.urs.cz/item/CS_URS_2024_01/771591112" TargetMode="External"/><Relationship Id="rId77" Type="http://schemas.openxmlformats.org/officeDocument/2006/relationships/hyperlink" Target="https://podminky.urs.cz/item/CS_URS_2024_01/776410811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776111311" TargetMode="External"/><Relationship Id="rId80" Type="http://schemas.openxmlformats.org/officeDocument/2006/relationships/hyperlink" Target="https://podminky.urs.cz/item/CS_URS_2024_01/998776101" TargetMode="External"/><Relationship Id="rId85" Type="http://schemas.openxmlformats.org/officeDocument/2006/relationships/hyperlink" Target="https://podminky.urs.cz/item/CS_URS_2024_01/781473810" TargetMode="External"/><Relationship Id="rId93" Type="http://schemas.openxmlformats.org/officeDocument/2006/relationships/hyperlink" Target="https://podminky.urs.cz/item/CS_URS_2024_01/78421106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573810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7101" TargetMode="External"/><Relationship Id="rId70" Type="http://schemas.openxmlformats.org/officeDocument/2006/relationships/hyperlink" Target="https://podminky.urs.cz/item/CS_URS_2024_01/771591115" TargetMode="External"/><Relationship Id="rId75" Type="http://schemas.openxmlformats.org/officeDocument/2006/relationships/hyperlink" Target="https://podminky.urs.cz/item/CS_URS_2024_01/776211111" TargetMode="External"/><Relationship Id="rId83" Type="http://schemas.openxmlformats.org/officeDocument/2006/relationships/hyperlink" Target="https://podminky.urs.cz/item/CS_URS_2024_01/781131112" TargetMode="External"/><Relationship Id="rId88" Type="http://schemas.openxmlformats.org/officeDocument/2006/relationships/hyperlink" Target="https://podminky.urs.cz/item/CS_URS_2024_01/998781101" TargetMode="External"/><Relationship Id="rId91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471810" TargetMode="External"/><Relationship Id="rId73" Type="http://schemas.openxmlformats.org/officeDocument/2006/relationships/hyperlink" Target="https://podminky.urs.cz/item/CS_URS_2024_01/776121112" TargetMode="External"/><Relationship Id="rId78" Type="http://schemas.openxmlformats.org/officeDocument/2006/relationships/hyperlink" Target="https://podminky.urs.cz/item/CS_URS_2024_01/776421111" TargetMode="External"/><Relationship Id="rId81" Type="http://schemas.openxmlformats.org/officeDocument/2006/relationships/hyperlink" Target="https://podminky.urs.cz/item/CS_URS_2024_01/781111011" TargetMode="External"/><Relationship Id="rId86" Type="http://schemas.openxmlformats.org/officeDocument/2006/relationships/hyperlink" Target="https://podminky.urs.cz/item/CS_URS_2024_01/781492211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734292715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734292714" TargetMode="External"/><Relationship Id="rId1" Type="http://schemas.openxmlformats.org/officeDocument/2006/relationships/hyperlink" Target="https://podminky.urs.cz/item/CS_URS_2024_01/734292713" TargetMode="External"/><Relationship Id="rId6" Type="http://schemas.openxmlformats.org/officeDocument/2006/relationships/hyperlink" Target="https://podminky.urs.cz/item/CS_URS_2024_01/734222812" TargetMode="External"/><Relationship Id="rId5" Type="http://schemas.openxmlformats.org/officeDocument/2006/relationships/hyperlink" Target="https://podminky.urs.cz/item/CS_URS_2024_01/734211127" TargetMode="External"/><Relationship Id="rId4" Type="http://schemas.openxmlformats.org/officeDocument/2006/relationships/hyperlink" Target="https://podminky.urs.cz/item/CS_URS_2024_01/72222411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1174065" TargetMode="External"/><Relationship Id="rId13" Type="http://schemas.openxmlformats.org/officeDocument/2006/relationships/hyperlink" Target="https://podminky.urs.cz/item/CS_URS_2024_01/722174005" TargetMode="External"/><Relationship Id="rId18" Type="http://schemas.openxmlformats.org/officeDocument/2006/relationships/hyperlink" Target="https://podminky.urs.cz/item/CS_URS_2024_01/733811233" TargetMode="External"/><Relationship Id="rId26" Type="http://schemas.openxmlformats.org/officeDocument/2006/relationships/hyperlink" Target="https://podminky.urs.cz/item/CS_URS_2024_01/725112002" TargetMode="External"/><Relationship Id="rId39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721173401" TargetMode="External"/><Relationship Id="rId21" Type="http://schemas.openxmlformats.org/officeDocument/2006/relationships/hyperlink" Target="https://podminky.urs.cz/item/CS_URS_2024_01/722240125" TargetMode="External"/><Relationship Id="rId34" Type="http://schemas.openxmlformats.org/officeDocument/2006/relationships/hyperlink" Target="https://podminky.urs.cz/item/CS_URS_2024_01/725291664" TargetMode="External"/><Relationship Id="rId7" Type="http://schemas.openxmlformats.org/officeDocument/2006/relationships/hyperlink" Target="https://podminky.urs.cz/item/CS_URS_2024_01/721173726" TargetMode="External"/><Relationship Id="rId12" Type="http://schemas.openxmlformats.org/officeDocument/2006/relationships/hyperlink" Target="https://podminky.urs.cz/item/CS_URS_2024_01/722174004" TargetMode="External"/><Relationship Id="rId17" Type="http://schemas.openxmlformats.org/officeDocument/2006/relationships/hyperlink" Target="https://podminky.urs.cz/item/CS_URS_2024_01/733811232" TargetMode="External"/><Relationship Id="rId25" Type="http://schemas.openxmlformats.org/officeDocument/2006/relationships/hyperlink" Target="https://podminky.urs.cz/item/CS_URS_2024_01/725110814" TargetMode="External"/><Relationship Id="rId33" Type="http://schemas.openxmlformats.org/officeDocument/2006/relationships/hyperlink" Target="https://podminky.urs.cz/item/CS_URS_2024_01/725291654" TargetMode="External"/><Relationship Id="rId38" Type="http://schemas.openxmlformats.org/officeDocument/2006/relationships/hyperlink" Target="https://podminky.urs.cz/item/CS_URS_2024_01/998725101" TargetMode="External"/><Relationship Id="rId2" Type="http://schemas.openxmlformats.org/officeDocument/2006/relationships/hyperlink" Target="https://podminky.urs.cz/item/CS_URS_2021_01/997221645" TargetMode="External"/><Relationship Id="rId16" Type="http://schemas.openxmlformats.org/officeDocument/2006/relationships/hyperlink" Target="https://podminky.urs.cz/item/CS_URS_2024_01/733811231" TargetMode="External"/><Relationship Id="rId20" Type="http://schemas.openxmlformats.org/officeDocument/2006/relationships/hyperlink" Target="https://podminky.urs.cz/item/CS_URS_2024_01/722240124" TargetMode="External"/><Relationship Id="rId29" Type="http://schemas.openxmlformats.org/officeDocument/2006/relationships/hyperlink" Target="https://podminky.urs.cz/item/CS_URS_2024_01/725241111" TargetMode="External"/><Relationship Id="rId1" Type="http://schemas.openxmlformats.org/officeDocument/2006/relationships/hyperlink" Target="https://podminky.urs.cz/item/CS_URS_2024_01/132354203" TargetMode="External"/><Relationship Id="rId6" Type="http://schemas.openxmlformats.org/officeDocument/2006/relationships/hyperlink" Target="https://podminky.urs.cz/item/CS_URS_2024_01/721173723" TargetMode="External"/><Relationship Id="rId11" Type="http://schemas.openxmlformats.org/officeDocument/2006/relationships/hyperlink" Target="https://podminky.urs.cz/item/CS_URS_2024_01/722174003" TargetMode="External"/><Relationship Id="rId24" Type="http://schemas.openxmlformats.org/officeDocument/2006/relationships/hyperlink" Target="https://podminky.urs.cz/item/CS_URS_2024_01/998722101" TargetMode="External"/><Relationship Id="rId32" Type="http://schemas.openxmlformats.org/officeDocument/2006/relationships/hyperlink" Target="https://podminky.urs.cz/item/CS_URS_2024_01/725291653" TargetMode="External"/><Relationship Id="rId37" Type="http://schemas.openxmlformats.org/officeDocument/2006/relationships/hyperlink" Target="https://podminky.urs.cz/item/CS_URS_2024_01/725822613" TargetMode="External"/><Relationship Id="rId5" Type="http://schemas.openxmlformats.org/officeDocument/2006/relationships/hyperlink" Target="https://podminky.urs.cz/item/CS_URS_2024_01/721173403" TargetMode="External"/><Relationship Id="rId15" Type="http://schemas.openxmlformats.org/officeDocument/2006/relationships/hyperlink" Target="https://podminky.urs.cz/item/CS_URS_2024_01/722174007" TargetMode="External"/><Relationship Id="rId23" Type="http://schemas.openxmlformats.org/officeDocument/2006/relationships/hyperlink" Target="https://podminky.urs.cz/item/CS_URS_2024_01/722240127" TargetMode="External"/><Relationship Id="rId28" Type="http://schemas.openxmlformats.org/officeDocument/2006/relationships/hyperlink" Target="https://podminky.urs.cz/item/CS_URS_2024_01/725211617" TargetMode="External"/><Relationship Id="rId36" Type="http://schemas.openxmlformats.org/officeDocument/2006/relationships/hyperlink" Target="https://podminky.urs.cz/item/CS_URS_2024_01/725331111" TargetMode="External"/><Relationship Id="rId10" Type="http://schemas.openxmlformats.org/officeDocument/2006/relationships/hyperlink" Target="https://podminky.urs.cz/item/CS_URS_2024_01/722174002" TargetMode="External"/><Relationship Id="rId19" Type="http://schemas.openxmlformats.org/officeDocument/2006/relationships/hyperlink" Target="https://podminky.urs.cz/item/CS_URS_2024_01/722240122" TargetMode="External"/><Relationship Id="rId31" Type="http://schemas.openxmlformats.org/officeDocument/2006/relationships/hyperlink" Target="https://podminky.urs.cz/item/CS_URS_2024_01/725291652" TargetMode="External"/><Relationship Id="rId4" Type="http://schemas.openxmlformats.org/officeDocument/2006/relationships/hyperlink" Target="https://podminky.urs.cz/item/CS_URS_2024_01/721173402" TargetMode="External"/><Relationship Id="rId9" Type="http://schemas.openxmlformats.org/officeDocument/2006/relationships/hyperlink" Target="https://podminky.urs.cz/item/CS_URS_2024_01/998721101" TargetMode="External"/><Relationship Id="rId14" Type="http://schemas.openxmlformats.org/officeDocument/2006/relationships/hyperlink" Target="https://podminky.urs.cz/item/CS_URS_2024_01/722174006" TargetMode="External"/><Relationship Id="rId22" Type="http://schemas.openxmlformats.org/officeDocument/2006/relationships/hyperlink" Target="https://podminky.urs.cz/item/CS_URS_2024_01/722240126" TargetMode="External"/><Relationship Id="rId27" Type="http://schemas.openxmlformats.org/officeDocument/2006/relationships/hyperlink" Target="https://podminky.urs.cz/item/CS_URS_2024_01/725210821" TargetMode="External"/><Relationship Id="rId30" Type="http://schemas.openxmlformats.org/officeDocument/2006/relationships/hyperlink" Target="https://podminky.urs.cz/item/CS_URS_2024_01/725244102" TargetMode="External"/><Relationship Id="rId35" Type="http://schemas.openxmlformats.org/officeDocument/2006/relationships/hyperlink" Target="https://podminky.urs.cz/item/CS_URS_2024_01/72533082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topLeftCell="A4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0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7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1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7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8"/>
      <c r="BS8" s="17" t="s">
        <v>6</v>
      </c>
    </row>
    <row r="9" spans="1:74" ht="14.45" customHeight="1">
      <c r="B9" s="20"/>
      <c r="AR9" s="20"/>
      <c r="BE9" s="27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8"/>
      <c r="BS11" s="17" t="s">
        <v>6</v>
      </c>
    </row>
    <row r="12" spans="1:74" ht="6.95" customHeight="1">
      <c r="B12" s="20"/>
      <c r="AR12" s="20"/>
      <c r="BE12" s="27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8"/>
      <c r="BS13" s="17" t="s">
        <v>6</v>
      </c>
    </row>
    <row r="14" spans="1:74" ht="12.75">
      <c r="B14" s="20"/>
      <c r="E14" s="282" t="s">
        <v>30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7" t="s">
        <v>28</v>
      </c>
      <c r="AN14" s="29" t="s">
        <v>30</v>
      </c>
      <c r="AR14" s="20"/>
      <c r="BE14" s="278"/>
      <c r="BS14" s="17" t="s">
        <v>6</v>
      </c>
    </row>
    <row r="15" spans="1:74" ht="6.95" customHeight="1">
      <c r="B15" s="20"/>
      <c r="AR15" s="20"/>
      <c r="BE15" s="27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7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78"/>
      <c r="BS17" s="17" t="s">
        <v>33</v>
      </c>
    </row>
    <row r="18" spans="2:71" ht="6.95" customHeight="1">
      <c r="B18" s="20"/>
      <c r="AR18" s="20"/>
      <c r="BE18" s="27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7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78"/>
      <c r="BS20" s="17" t="s">
        <v>4</v>
      </c>
    </row>
    <row r="21" spans="2:71" ht="6.95" customHeight="1">
      <c r="B21" s="20"/>
      <c r="AR21" s="20"/>
      <c r="BE21" s="278"/>
    </row>
    <row r="22" spans="2:71" ht="12" customHeight="1">
      <c r="B22" s="20"/>
      <c r="D22" s="27" t="s">
        <v>36</v>
      </c>
      <c r="AR22" s="20"/>
      <c r="BE22" s="278"/>
    </row>
    <row r="23" spans="2:71" ht="47.25" customHeight="1">
      <c r="B23" s="20"/>
      <c r="E23" s="284" t="s">
        <v>37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0"/>
      <c r="BE23" s="278"/>
    </row>
    <row r="24" spans="2:71" ht="6.95" customHeight="1">
      <c r="B24" s="20"/>
      <c r="AR24" s="20"/>
      <c r="BE24" s="27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8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5">
        <f>ROUND(AG54,2)</f>
        <v>270000</v>
      </c>
      <c r="AL26" s="286"/>
      <c r="AM26" s="286"/>
      <c r="AN26" s="286"/>
      <c r="AO26" s="286"/>
      <c r="AR26" s="32"/>
      <c r="BE26" s="278"/>
    </row>
    <row r="27" spans="2:71" s="1" customFormat="1" ht="6.95" customHeight="1">
      <c r="B27" s="32"/>
      <c r="AR27" s="32"/>
      <c r="BE27" s="278"/>
    </row>
    <row r="28" spans="2:71" s="1" customFormat="1" ht="12.75">
      <c r="B28" s="32"/>
      <c r="L28" s="287" t="s">
        <v>39</v>
      </c>
      <c r="M28" s="287"/>
      <c r="N28" s="287"/>
      <c r="O28" s="287"/>
      <c r="P28" s="287"/>
      <c r="W28" s="287" t="s">
        <v>40</v>
      </c>
      <c r="X28" s="287"/>
      <c r="Y28" s="287"/>
      <c r="Z28" s="287"/>
      <c r="AA28" s="287"/>
      <c r="AB28" s="287"/>
      <c r="AC28" s="287"/>
      <c r="AD28" s="287"/>
      <c r="AE28" s="287"/>
      <c r="AK28" s="287" t="s">
        <v>41</v>
      </c>
      <c r="AL28" s="287"/>
      <c r="AM28" s="287"/>
      <c r="AN28" s="287"/>
      <c r="AO28" s="287"/>
      <c r="AR28" s="32"/>
      <c r="BE28" s="278"/>
    </row>
    <row r="29" spans="2:71" s="2" customFormat="1" ht="14.45" customHeight="1">
      <c r="B29" s="36"/>
      <c r="D29" s="27" t="s">
        <v>42</v>
      </c>
      <c r="F29" s="27" t="s">
        <v>43</v>
      </c>
      <c r="L29" s="272">
        <v>0.21</v>
      </c>
      <c r="M29" s="271"/>
      <c r="N29" s="271"/>
      <c r="O29" s="271"/>
      <c r="P29" s="271"/>
      <c r="W29" s="270">
        <f>ROUND(AZ54, 2)</f>
        <v>270000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ROUND(AV54, 2)</f>
        <v>56700</v>
      </c>
      <c r="AL29" s="271"/>
      <c r="AM29" s="271"/>
      <c r="AN29" s="271"/>
      <c r="AO29" s="271"/>
      <c r="AR29" s="36"/>
      <c r="BE29" s="279"/>
    </row>
    <row r="30" spans="2:71" s="2" customFormat="1" ht="14.45" customHeight="1">
      <c r="B30" s="36"/>
      <c r="F30" s="27" t="s">
        <v>44</v>
      </c>
      <c r="L30" s="272">
        <v>0.12</v>
      </c>
      <c r="M30" s="271"/>
      <c r="N30" s="271"/>
      <c r="O30" s="271"/>
      <c r="P30" s="271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ROUND(AW54, 2)</f>
        <v>0</v>
      </c>
      <c r="AL30" s="271"/>
      <c r="AM30" s="271"/>
      <c r="AN30" s="271"/>
      <c r="AO30" s="271"/>
      <c r="AR30" s="36"/>
      <c r="BE30" s="279"/>
    </row>
    <row r="31" spans="2:71" s="2" customFormat="1" ht="14.45" hidden="1" customHeight="1">
      <c r="B31" s="36"/>
      <c r="F31" s="27" t="s">
        <v>45</v>
      </c>
      <c r="L31" s="272">
        <v>0.21</v>
      </c>
      <c r="M31" s="271"/>
      <c r="N31" s="271"/>
      <c r="O31" s="271"/>
      <c r="P31" s="271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6"/>
      <c r="BE31" s="279"/>
    </row>
    <row r="32" spans="2:71" s="2" customFormat="1" ht="14.45" hidden="1" customHeight="1">
      <c r="B32" s="36"/>
      <c r="F32" s="27" t="s">
        <v>46</v>
      </c>
      <c r="L32" s="272">
        <v>0.12</v>
      </c>
      <c r="M32" s="271"/>
      <c r="N32" s="271"/>
      <c r="O32" s="271"/>
      <c r="P32" s="271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6"/>
      <c r="BE32" s="279"/>
    </row>
    <row r="33" spans="2:44" s="2" customFormat="1" ht="14.45" hidden="1" customHeight="1">
      <c r="B33" s="36"/>
      <c r="F33" s="27" t="s">
        <v>47</v>
      </c>
      <c r="L33" s="272">
        <v>0</v>
      </c>
      <c r="M33" s="271"/>
      <c r="N33" s="271"/>
      <c r="O33" s="271"/>
      <c r="P33" s="271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6" t="s">
        <v>50</v>
      </c>
      <c r="Y35" s="274"/>
      <c r="Z35" s="274"/>
      <c r="AA35" s="274"/>
      <c r="AB35" s="274"/>
      <c r="AC35" s="39"/>
      <c r="AD35" s="39"/>
      <c r="AE35" s="39"/>
      <c r="AF35" s="39"/>
      <c r="AG35" s="39"/>
      <c r="AH35" s="39"/>
      <c r="AI35" s="39"/>
      <c r="AJ35" s="39"/>
      <c r="AK35" s="273">
        <f>SUM(AK26:AK33)</f>
        <v>326700</v>
      </c>
      <c r="AL35" s="274"/>
      <c r="AM35" s="274"/>
      <c r="AN35" s="274"/>
      <c r="AO35" s="27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97" t="str">
        <f>K6</f>
        <v>Rekonstrukce kuchyně ZŠ speciální a MŠ Chomutov, ul. Palachova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299" t="str">
        <f>IF(AN8= "","",AN8)</f>
        <v>22. 4. 2024</v>
      </c>
      <c r="AN47" s="299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0" t="str">
        <f>IF(E17="","",E17)</f>
        <v>ISONOE INVEST a.s.</v>
      </c>
      <c r="AN49" s="301"/>
      <c r="AO49" s="301"/>
      <c r="AP49" s="301"/>
      <c r="AR49" s="32"/>
      <c r="AS49" s="302" t="s">
        <v>52</v>
      </c>
      <c r="AT49" s="30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0" t="str">
        <f>IF(E20="","",E20)</f>
        <v>Jaroslav Kudláček</v>
      </c>
      <c r="AN50" s="301"/>
      <c r="AO50" s="301"/>
      <c r="AP50" s="301"/>
      <c r="AR50" s="32"/>
      <c r="AS50" s="304"/>
      <c r="AT50" s="305"/>
      <c r="BD50" s="53"/>
    </row>
    <row r="51" spans="1:91" s="1" customFormat="1" ht="10.9" customHeight="1">
      <c r="B51" s="32"/>
      <c r="AR51" s="32"/>
      <c r="AS51" s="304"/>
      <c r="AT51" s="305"/>
      <c r="BD51" s="53"/>
    </row>
    <row r="52" spans="1:91" s="1" customFormat="1" ht="29.25" customHeight="1">
      <c r="B52" s="32"/>
      <c r="C52" s="293" t="s">
        <v>53</v>
      </c>
      <c r="D52" s="294"/>
      <c r="E52" s="294"/>
      <c r="F52" s="294"/>
      <c r="G52" s="294"/>
      <c r="H52" s="54"/>
      <c r="I52" s="296" t="s">
        <v>54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5" t="s">
        <v>55</v>
      </c>
      <c r="AH52" s="294"/>
      <c r="AI52" s="294"/>
      <c r="AJ52" s="294"/>
      <c r="AK52" s="294"/>
      <c r="AL52" s="294"/>
      <c r="AM52" s="294"/>
      <c r="AN52" s="296" t="s">
        <v>56</v>
      </c>
      <c r="AO52" s="294"/>
      <c r="AP52" s="29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1">
        <f>ROUND(SUM(AG55:AG62),2)</f>
        <v>270000</v>
      </c>
      <c r="AH54" s="291"/>
      <c r="AI54" s="291"/>
      <c r="AJ54" s="291"/>
      <c r="AK54" s="291"/>
      <c r="AL54" s="291"/>
      <c r="AM54" s="291"/>
      <c r="AN54" s="292">
        <f t="shared" ref="AN54:AN62" si="0">SUM(AG54,AT54)</f>
        <v>326700</v>
      </c>
      <c r="AO54" s="292"/>
      <c r="AP54" s="292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56700</v>
      </c>
      <c r="AU54" s="67">
        <f>ROUND(SUM(AU55:AU62),5)</f>
        <v>0</v>
      </c>
      <c r="AV54" s="66">
        <f>ROUND(AZ54*L29,2)</f>
        <v>56700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270000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90" t="s">
        <v>77</v>
      </c>
      <c r="E55" s="290"/>
      <c r="F55" s="290"/>
      <c r="G55" s="290"/>
      <c r="H55" s="290"/>
      <c r="I55" s="74"/>
      <c r="J55" s="290" t="s">
        <v>78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'SO 01 - Stavební část - N...'!J30</f>
        <v>200000</v>
      </c>
      <c r="AH55" s="289"/>
      <c r="AI55" s="289"/>
      <c r="AJ55" s="289"/>
      <c r="AK55" s="289"/>
      <c r="AL55" s="289"/>
      <c r="AM55" s="289"/>
      <c r="AN55" s="288">
        <f t="shared" si="0"/>
        <v>242000</v>
      </c>
      <c r="AO55" s="289"/>
      <c r="AP55" s="289"/>
      <c r="AQ55" s="75" t="s">
        <v>79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90" t="s">
        <v>83</v>
      </c>
      <c r="E56" s="290"/>
      <c r="F56" s="290"/>
      <c r="G56" s="290"/>
      <c r="H56" s="290"/>
      <c r="I56" s="74"/>
      <c r="J56" s="290" t="s">
        <v>84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'SO 02 - Vytápění - Neuzna...'!J30</f>
        <v>0</v>
      </c>
      <c r="AH56" s="289"/>
      <c r="AI56" s="289"/>
      <c r="AJ56" s="289"/>
      <c r="AK56" s="289"/>
      <c r="AL56" s="289"/>
      <c r="AM56" s="289"/>
      <c r="AN56" s="288">
        <f t="shared" si="0"/>
        <v>0</v>
      </c>
      <c r="AO56" s="289"/>
      <c r="AP56" s="289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Neuzna...'!P86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90" t="s">
        <v>86</v>
      </c>
      <c r="E57" s="290"/>
      <c r="F57" s="290"/>
      <c r="G57" s="290"/>
      <c r="H57" s="290"/>
      <c r="I57" s="74"/>
      <c r="J57" s="290" t="s">
        <v>87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88">
        <f>'SO 03 - ZTI - Neuznatelné'!J30</f>
        <v>0</v>
      </c>
      <c r="AH57" s="289"/>
      <c r="AI57" s="289"/>
      <c r="AJ57" s="289"/>
      <c r="AK57" s="289"/>
      <c r="AL57" s="289"/>
      <c r="AM57" s="289"/>
      <c r="AN57" s="288">
        <f t="shared" si="0"/>
        <v>0</v>
      </c>
      <c r="AO57" s="289"/>
      <c r="AP57" s="289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Neuznatelné'!P87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90" t="s">
        <v>89</v>
      </c>
      <c r="E58" s="290"/>
      <c r="F58" s="290"/>
      <c r="G58" s="290"/>
      <c r="H58" s="290"/>
      <c r="I58" s="74"/>
      <c r="J58" s="290" t="s">
        <v>90</v>
      </c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88">
        <f>'SO 04 - MaR a elektro - U...'!J30</f>
        <v>0</v>
      </c>
      <c r="AH58" s="289"/>
      <c r="AI58" s="289"/>
      <c r="AJ58" s="289"/>
      <c r="AK58" s="289"/>
      <c r="AL58" s="289"/>
      <c r="AM58" s="289"/>
      <c r="AN58" s="288">
        <f t="shared" si="0"/>
        <v>0</v>
      </c>
      <c r="AO58" s="289"/>
      <c r="AP58" s="289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U...'!P88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>
      <c r="A59" s="71" t="s">
        <v>76</v>
      </c>
      <c r="B59" s="72"/>
      <c r="C59" s="73"/>
      <c r="D59" s="290" t="s">
        <v>92</v>
      </c>
      <c r="E59" s="290"/>
      <c r="F59" s="290"/>
      <c r="G59" s="290"/>
      <c r="H59" s="290"/>
      <c r="I59" s="74"/>
      <c r="J59" s="290" t="s">
        <v>93</v>
      </c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88">
        <f>'SO 05 - Vzduchotechnika -...'!J30</f>
        <v>0</v>
      </c>
      <c r="AH59" s="289"/>
      <c r="AI59" s="289"/>
      <c r="AJ59" s="289"/>
      <c r="AK59" s="289"/>
      <c r="AL59" s="289"/>
      <c r="AM59" s="289"/>
      <c r="AN59" s="288">
        <f t="shared" si="0"/>
        <v>0</v>
      </c>
      <c r="AO59" s="289"/>
      <c r="AP59" s="289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290" t="s">
        <v>95</v>
      </c>
      <c r="E60" s="290"/>
      <c r="F60" s="290"/>
      <c r="G60" s="290"/>
      <c r="H60" s="290"/>
      <c r="I60" s="74"/>
      <c r="J60" s="290" t="s">
        <v>96</v>
      </c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88">
        <f>'SO 06 - GASTRO - Uznatelné'!J30</f>
        <v>0</v>
      </c>
      <c r="AH60" s="289"/>
      <c r="AI60" s="289"/>
      <c r="AJ60" s="289"/>
      <c r="AK60" s="289"/>
      <c r="AL60" s="289"/>
      <c r="AM60" s="289"/>
      <c r="AN60" s="288">
        <f t="shared" si="0"/>
        <v>0</v>
      </c>
      <c r="AO60" s="289"/>
      <c r="AP60" s="289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290" t="s">
        <v>98</v>
      </c>
      <c r="E61" s="290"/>
      <c r="F61" s="290"/>
      <c r="G61" s="290"/>
      <c r="H61" s="290"/>
      <c r="I61" s="74"/>
      <c r="J61" s="290" t="s">
        <v>99</v>
      </c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88">
        <f>'SO 07 - GASTRO - Neuznatelné'!J30</f>
        <v>0</v>
      </c>
      <c r="AH61" s="289"/>
      <c r="AI61" s="289"/>
      <c r="AJ61" s="289"/>
      <c r="AK61" s="289"/>
      <c r="AL61" s="289"/>
      <c r="AM61" s="289"/>
      <c r="AN61" s="288">
        <f t="shared" si="0"/>
        <v>0</v>
      </c>
      <c r="AO61" s="289"/>
      <c r="AP61" s="289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Neuznatelné'!P90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290" t="s">
        <v>101</v>
      </c>
      <c r="E62" s="290"/>
      <c r="F62" s="290"/>
      <c r="G62" s="290"/>
      <c r="H62" s="290"/>
      <c r="I62" s="74"/>
      <c r="J62" s="290" t="s">
        <v>102</v>
      </c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88">
        <f>'VRN - Vedlejší rozpočtové...'!J30</f>
        <v>70000</v>
      </c>
      <c r="AH62" s="289"/>
      <c r="AI62" s="289"/>
      <c r="AJ62" s="289"/>
      <c r="AK62" s="289"/>
      <c r="AL62" s="289"/>
      <c r="AM62" s="289"/>
      <c r="AN62" s="288">
        <f t="shared" si="0"/>
        <v>84700</v>
      </c>
      <c r="AO62" s="289"/>
      <c r="AP62" s="289"/>
      <c r="AQ62" s="75" t="s">
        <v>79</v>
      </c>
      <c r="AR62" s="72"/>
      <c r="AS62" s="81">
        <v>0</v>
      </c>
      <c r="AT62" s="82">
        <f t="shared" si="1"/>
        <v>14700</v>
      </c>
      <c r="AU62" s="83">
        <f>'VRN - Vedlejší rozpočtové...'!P87</f>
        <v>0</v>
      </c>
      <c r="AV62" s="82">
        <f>'VRN - Vedlejší rozpočtové...'!J33</f>
        <v>14700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70000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2EXvA+GoaeW+vdxFc0ITtTh3uth/g4OKx8E+SDNRRZt5uAfkH0jtfuCc/wIRNrTTYBsgCGsS3I80AraAncHgLQ==" saltValue="JgPZSgX6WuA/e8cpDBGP71urJx/z0IkT9a1K4LNlqotZiQFu3bh8pMvgN8xB1ruboPVDfL78MmnuSdu6COmy3g==" spinCount="100000" sheet="1" objects="1" scenarios="1" formatColumns="0" formatRows="0"/>
  <mergeCells count="70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9:H59"/>
    <mergeCell ref="J59:AF59"/>
    <mergeCell ref="J56:AF56"/>
    <mergeCell ref="D56:H56"/>
    <mergeCell ref="AG56:AM56"/>
    <mergeCell ref="D57:H57"/>
    <mergeCell ref="J57:AF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K30:AO30"/>
    <mergeCell ref="L30:P30"/>
    <mergeCell ref="W30:AE30"/>
    <mergeCell ref="L31:P31"/>
    <mergeCell ref="AN62:AP62"/>
    <mergeCell ref="AG62:AM62"/>
    <mergeCell ref="AN59:AP59"/>
    <mergeCell ref="AG59:AM59"/>
    <mergeCell ref="AN56:AP56"/>
    <mergeCell ref="AN57:AP57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3"/>
  <sheetViews>
    <sheetView showGridLines="0" topLeftCell="A455" workbookViewId="0">
      <selection activeCell="I474" sqref="I4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106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ROUND(J95, 2)</f>
        <v>200000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ROUND((SUM(BE95:BE662)),  2)</f>
        <v>200000</v>
      </c>
      <c r="I33" s="89">
        <v>0.21</v>
      </c>
      <c r="J33" s="88">
        <f>ROUND(((SUM(BE95:BE662))*I33),  2)</f>
        <v>42000</v>
      </c>
      <c r="L33" s="32"/>
    </row>
    <row r="34" spans="2:12" s="1" customFormat="1" ht="14.45" customHeight="1">
      <c r="B34" s="32"/>
      <c r="E34" s="27" t="s">
        <v>44</v>
      </c>
      <c r="F34" s="88">
        <f>ROUND((SUM(BF95:BF662)),  2)</f>
        <v>0</v>
      </c>
      <c r="I34" s="89">
        <v>0.12</v>
      </c>
      <c r="J34" s="88">
        <f>ROUND(((SUM(BF95:BF662))*I34),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ROUND((SUM(BG95:BG662)),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ROUND((SUM(BH95:BH662)),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ROUND((SUM(BI95:BI662)),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242000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01 - Stavební část - Neuznatelné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J95</f>
        <v>200000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122</v>
      </c>
      <c r="E71" s="105"/>
      <c r="F71" s="105"/>
      <c r="G71" s="105"/>
      <c r="H71" s="105"/>
      <c r="I71" s="105"/>
      <c r="J71" s="106">
        <f>J471</f>
        <v>200000</v>
      </c>
      <c r="L71" s="103"/>
    </row>
    <row r="72" spans="2:12" s="9" customFormat="1" ht="19.899999999999999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J481</f>
        <v>0</v>
      </c>
      <c r="L72" s="103"/>
    </row>
    <row r="73" spans="2:12" s="9" customFormat="1" ht="19.899999999999999" customHeight="1">
      <c r="B73" s="103"/>
      <c r="D73" s="104" t="s">
        <v>124</v>
      </c>
      <c r="E73" s="105"/>
      <c r="F73" s="105"/>
      <c r="G73" s="105"/>
      <c r="H73" s="105"/>
      <c r="I73" s="105"/>
      <c r="J73" s="106">
        <f>J515</f>
        <v>0</v>
      </c>
      <c r="L73" s="103"/>
    </row>
    <row r="74" spans="2:12" s="9" customFormat="1" ht="19.899999999999999" customHeight="1">
      <c r="B74" s="103"/>
      <c r="D74" s="104" t="s">
        <v>125</v>
      </c>
      <c r="E74" s="105"/>
      <c r="F74" s="105"/>
      <c r="G74" s="105"/>
      <c r="H74" s="105"/>
      <c r="I74" s="105"/>
      <c r="J74" s="106">
        <f>J568</f>
        <v>0</v>
      </c>
      <c r="L74" s="103"/>
    </row>
    <row r="75" spans="2:12" s="9" customFormat="1" ht="19.899999999999999" customHeight="1">
      <c r="B75" s="103"/>
      <c r="D75" s="104" t="s">
        <v>126</v>
      </c>
      <c r="E75" s="105"/>
      <c r="F75" s="105"/>
      <c r="G75" s="105"/>
      <c r="H75" s="105"/>
      <c r="I75" s="105"/>
      <c r="J75" s="106">
        <f>J603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127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7" t="str">
        <f>E7</f>
        <v>Rekonstrukce kuchyně ZŠ speciální a MŠ Chomutov, ul. Palachova</v>
      </c>
      <c r="F85" s="308"/>
      <c r="G85" s="308"/>
      <c r="H85" s="308"/>
      <c r="L85" s="32"/>
    </row>
    <row r="86" spans="2:63" s="1" customFormat="1" ht="12" customHeight="1">
      <c r="B86" s="32"/>
      <c r="C86" s="27" t="s">
        <v>105</v>
      </c>
      <c r="L86" s="32"/>
    </row>
    <row r="87" spans="2:63" s="1" customFormat="1" ht="16.5" customHeight="1">
      <c r="B87" s="32"/>
      <c r="E87" s="297" t="str">
        <f>E9</f>
        <v>SO 01 - Stavební část - Neuznatelné</v>
      </c>
      <c r="F87" s="306"/>
      <c r="G87" s="306"/>
      <c r="H87" s="306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>
      <c r="B95" s="32"/>
      <c r="C95" s="61" t="s">
        <v>139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200000</v>
      </c>
    </row>
    <row r="96" spans="2:63" s="11" customFormat="1" ht="25.9" customHeight="1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200000</v>
      </c>
      <c r="L332" s="115"/>
      <c r="M332" s="120"/>
      <c r="P332" s="121">
        <f>P333+P387+P418+P445+P471+P481+P515+P568+P603</f>
        <v>0</v>
      </c>
      <c r="R332" s="121">
        <f>R333+R387+R418+R445+R471+R481+R515+R568+R603</f>
        <v>22.198672959999996</v>
      </c>
      <c r="T332" s="122">
        <f>T333+T387+T418+T445+T471+T481+T515+T568+T603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BK333+BK387+BK418+BK445+BK471+BK481+BK515+BK568+BK603</f>
        <v>200000</v>
      </c>
    </row>
    <row r="333" spans="2:65" s="11" customFormat="1" ht="22.9" customHeight="1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SUM(P446:P470)</f>
        <v>0</v>
      </c>
      <c r="R445" s="121">
        <f>SUM(R446:R470)</f>
        <v>1.440285</v>
      </c>
      <c r="T445" s="122">
        <f>SUM(T446:T470)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SUM(BK446:BK470)</f>
        <v>0</v>
      </c>
    </row>
    <row r="446" spans="2:65" s="1" customFormat="1" ht="16.5" customHeight="1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16.5" customHeight="1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148</v>
      </c>
      <c r="H456" s="131">
        <v>1</v>
      </c>
      <c r="I456" s="132"/>
      <c r="J456" s="133">
        <f t="shared" ref="J456:J469" si="0">ROUND(I456*H456,2)</f>
        <v>0</v>
      </c>
      <c r="K456" s="129" t="s">
        <v>19</v>
      </c>
      <c r="L456" s="32"/>
      <c r="M456" s="134" t="s">
        <v>19</v>
      </c>
      <c r="N456" s="135" t="s">
        <v>43</v>
      </c>
      <c r="P456" s="136">
        <f t="shared" ref="P456:P469" si="1">O456*H456</f>
        <v>0</v>
      </c>
      <c r="Q456" s="136">
        <v>0</v>
      </c>
      <c r="R456" s="136">
        <f t="shared" ref="R456:R469" si="2">Q456*H456</f>
        <v>0</v>
      </c>
      <c r="S456" s="136">
        <v>0</v>
      </c>
      <c r="T456" s="137">
        <f t="shared" ref="T456:T469" si="3"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 t="shared" ref="BE456:BE469" si="4">IF(N456="základní",J456,0)</f>
        <v>0</v>
      </c>
      <c r="BF456" s="139">
        <f t="shared" ref="BF456:BF469" si="5">IF(N456="snížená",J456,0)</f>
        <v>0</v>
      </c>
      <c r="BG456" s="139">
        <f t="shared" ref="BG456:BG469" si="6">IF(N456="zákl. přenesená",J456,0)</f>
        <v>0</v>
      </c>
      <c r="BH456" s="139">
        <f t="shared" ref="BH456:BH469" si="7">IF(N456="sníž. přenesená",J456,0)</f>
        <v>0</v>
      </c>
      <c r="BI456" s="139">
        <f t="shared" ref="BI456:BI469" si="8">IF(N456="nulová",J456,0)</f>
        <v>0</v>
      </c>
      <c r="BJ456" s="17" t="s">
        <v>80</v>
      </c>
      <c r="BK456" s="139">
        <f t="shared" ref="BK456:BK469" si="9">ROUND(I456*H456,2)</f>
        <v>0</v>
      </c>
      <c r="BL456" s="17" t="s">
        <v>251</v>
      </c>
      <c r="BM456" s="138" t="s">
        <v>642</v>
      </c>
    </row>
    <row r="457" spans="2:65" s="1" customFormat="1" ht="16.5" customHeight="1">
      <c r="B457" s="32"/>
      <c r="C457" s="127" t="s">
        <v>643</v>
      </c>
      <c r="D457" s="127" t="s">
        <v>145</v>
      </c>
      <c r="E457" s="128" t="s">
        <v>644</v>
      </c>
      <c r="F457" s="129" t="s">
        <v>641</v>
      </c>
      <c r="G457" s="130" t="s">
        <v>148</v>
      </c>
      <c r="H457" s="131">
        <v>2</v>
      </c>
      <c r="I457" s="132"/>
      <c r="J457" s="133">
        <f t="shared" si="0"/>
        <v>0</v>
      </c>
      <c r="K457" s="129" t="s">
        <v>19</v>
      </c>
      <c r="L457" s="32"/>
      <c r="M457" s="134" t="s">
        <v>19</v>
      </c>
      <c r="N457" s="135" t="s">
        <v>43</v>
      </c>
      <c r="P457" s="136">
        <f t="shared" si="1"/>
        <v>0</v>
      </c>
      <c r="Q457" s="136">
        <v>0</v>
      </c>
      <c r="R457" s="136">
        <f t="shared" si="2"/>
        <v>0</v>
      </c>
      <c r="S457" s="136">
        <v>0</v>
      </c>
      <c r="T457" s="137">
        <f t="shared" si="3"/>
        <v>0</v>
      </c>
      <c r="AR457" s="138" t="s">
        <v>251</v>
      </c>
      <c r="AT457" s="138" t="s">
        <v>145</v>
      </c>
      <c r="AU457" s="138" t="s">
        <v>82</v>
      </c>
      <c r="AY457" s="17" t="s">
        <v>142</v>
      </c>
      <c r="BE457" s="139">
        <f t="shared" si="4"/>
        <v>0</v>
      </c>
      <c r="BF457" s="139">
        <f t="shared" si="5"/>
        <v>0</v>
      </c>
      <c r="BG457" s="139">
        <f t="shared" si="6"/>
        <v>0</v>
      </c>
      <c r="BH457" s="139">
        <f t="shared" si="7"/>
        <v>0</v>
      </c>
      <c r="BI457" s="139">
        <f t="shared" si="8"/>
        <v>0</v>
      </c>
      <c r="BJ457" s="17" t="s">
        <v>80</v>
      </c>
      <c r="BK457" s="139">
        <f t="shared" si="9"/>
        <v>0</v>
      </c>
      <c r="BL457" s="17" t="s">
        <v>251</v>
      </c>
      <c r="BM457" s="138" t="s">
        <v>645</v>
      </c>
    </row>
    <row r="458" spans="2:65" s="1" customFormat="1" ht="16.5" customHeight="1">
      <c r="B458" s="32"/>
      <c r="C458" s="127" t="s">
        <v>646</v>
      </c>
      <c r="D458" s="127" t="s">
        <v>145</v>
      </c>
      <c r="E458" s="128" t="s">
        <v>647</v>
      </c>
      <c r="F458" s="129" t="s">
        <v>648</v>
      </c>
      <c r="G458" s="130" t="s">
        <v>148</v>
      </c>
      <c r="H458" s="131">
        <v>6</v>
      </c>
      <c r="I458" s="132"/>
      <c r="J458" s="133">
        <f t="shared" si="0"/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si="1"/>
        <v>0</v>
      </c>
      <c r="Q458" s="136">
        <v>0</v>
      </c>
      <c r="R458" s="136">
        <f t="shared" si="2"/>
        <v>0</v>
      </c>
      <c r="S458" s="136">
        <v>0</v>
      </c>
      <c r="T458" s="137">
        <f t="shared" si="3"/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si="4"/>
        <v>0</v>
      </c>
      <c r="BF458" s="139">
        <f t="shared" si="5"/>
        <v>0</v>
      </c>
      <c r="BG458" s="139">
        <f t="shared" si="6"/>
        <v>0</v>
      </c>
      <c r="BH458" s="139">
        <f t="shared" si="7"/>
        <v>0</v>
      </c>
      <c r="BI458" s="139">
        <f t="shared" si="8"/>
        <v>0</v>
      </c>
      <c r="BJ458" s="17" t="s">
        <v>80</v>
      </c>
      <c r="BK458" s="139">
        <f t="shared" si="9"/>
        <v>0</v>
      </c>
      <c r="BL458" s="17" t="s">
        <v>251</v>
      </c>
      <c r="BM458" s="138" t="s">
        <v>649</v>
      </c>
    </row>
    <row r="459" spans="2:65" s="1" customFormat="1" ht="16.5" customHeight="1">
      <c r="B459" s="32"/>
      <c r="C459" s="127" t="s">
        <v>650</v>
      </c>
      <c r="D459" s="127" t="s">
        <v>145</v>
      </c>
      <c r="E459" s="128" t="s">
        <v>651</v>
      </c>
      <c r="F459" s="129" t="s">
        <v>652</v>
      </c>
      <c r="G459" s="130" t="s">
        <v>148</v>
      </c>
      <c r="H459" s="131">
        <v>4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653</v>
      </c>
    </row>
    <row r="460" spans="2:65" s="1" customFormat="1" ht="16.5" customHeight="1">
      <c r="B460" s="32"/>
      <c r="C460" s="127" t="s">
        <v>654</v>
      </c>
      <c r="D460" s="127" t="s">
        <v>145</v>
      </c>
      <c r="E460" s="128" t="s">
        <v>655</v>
      </c>
      <c r="F460" s="129" t="s">
        <v>656</v>
      </c>
      <c r="G460" s="130" t="s">
        <v>148</v>
      </c>
      <c r="H460" s="131">
        <v>1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657</v>
      </c>
    </row>
    <row r="461" spans="2:65" s="1" customFormat="1" ht="24.2" customHeight="1">
      <c r="B461" s="32"/>
      <c r="C461" s="127" t="s">
        <v>658</v>
      </c>
      <c r="D461" s="127" t="s">
        <v>145</v>
      </c>
      <c r="E461" s="128" t="s">
        <v>659</v>
      </c>
      <c r="F461" s="129" t="s">
        <v>660</v>
      </c>
      <c r="G461" s="130" t="s">
        <v>148</v>
      </c>
      <c r="H461" s="131">
        <v>1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661</v>
      </c>
    </row>
    <row r="462" spans="2:65" s="1" customFormat="1" ht="24.2" customHeight="1">
      <c r="B462" s="32"/>
      <c r="C462" s="127" t="s">
        <v>662</v>
      </c>
      <c r="D462" s="127" t="s">
        <v>145</v>
      </c>
      <c r="E462" s="128" t="s">
        <v>663</v>
      </c>
      <c r="F462" s="129" t="s">
        <v>664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665</v>
      </c>
    </row>
    <row r="463" spans="2:65" s="1" customFormat="1" ht="16.5" customHeight="1">
      <c r="B463" s="32"/>
      <c r="C463" s="127" t="s">
        <v>666</v>
      </c>
      <c r="D463" s="127" t="s">
        <v>145</v>
      </c>
      <c r="E463" s="128" t="s">
        <v>667</v>
      </c>
      <c r="F463" s="129" t="s">
        <v>668</v>
      </c>
      <c r="G463" s="130" t="s">
        <v>669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670</v>
      </c>
    </row>
    <row r="464" spans="2:65" s="1" customFormat="1" ht="24.2" customHeight="1">
      <c r="B464" s="32"/>
      <c r="C464" s="127" t="s">
        <v>671</v>
      </c>
      <c r="D464" s="127" t="s">
        <v>145</v>
      </c>
      <c r="E464" s="128" t="s">
        <v>672</v>
      </c>
      <c r="F464" s="129" t="s">
        <v>673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674</v>
      </c>
    </row>
    <row r="465" spans="2:65" s="1" customFormat="1" ht="21.75" customHeight="1">
      <c r="B465" s="32"/>
      <c r="C465" s="127" t="s">
        <v>675</v>
      </c>
      <c r="D465" s="127" t="s">
        <v>145</v>
      </c>
      <c r="E465" s="128" t="s">
        <v>676</v>
      </c>
      <c r="F465" s="129" t="s">
        <v>677</v>
      </c>
      <c r="G465" s="130" t="s">
        <v>148</v>
      </c>
      <c r="H465" s="131">
        <v>31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678</v>
      </c>
    </row>
    <row r="466" spans="2:65" s="1" customFormat="1" ht="16.5" customHeight="1">
      <c r="B466" s="32"/>
      <c r="C466" s="127" t="s">
        <v>679</v>
      </c>
      <c r="D466" s="127" t="s">
        <v>145</v>
      </c>
      <c r="E466" s="128" t="s">
        <v>680</v>
      </c>
      <c r="F466" s="129" t="s">
        <v>681</v>
      </c>
      <c r="G466" s="130" t="s">
        <v>148</v>
      </c>
      <c r="H466" s="131">
        <v>8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682</v>
      </c>
    </row>
    <row r="467" spans="2:65" s="1" customFormat="1" ht="16.5" customHeight="1">
      <c r="B467" s="32"/>
      <c r="C467" s="127" t="s">
        <v>683</v>
      </c>
      <c r="D467" s="127" t="s">
        <v>145</v>
      </c>
      <c r="E467" s="128" t="s">
        <v>684</v>
      </c>
      <c r="F467" s="129" t="s">
        <v>685</v>
      </c>
      <c r="G467" s="130" t="s">
        <v>148</v>
      </c>
      <c r="H467" s="131">
        <v>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686</v>
      </c>
    </row>
    <row r="468" spans="2:65" s="1" customFormat="1" ht="16.5" customHeight="1">
      <c r="B468" s="32"/>
      <c r="C468" s="127" t="s">
        <v>687</v>
      </c>
      <c r="D468" s="127" t="s">
        <v>145</v>
      </c>
      <c r="E468" s="128" t="s">
        <v>688</v>
      </c>
      <c r="F468" s="129" t="s">
        <v>689</v>
      </c>
      <c r="G468" s="130" t="s">
        <v>148</v>
      </c>
      <c r="H468" s="131">
        <v>2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690</v>
      </c>
    </row>
    <row r="469" spans="2:65" s="1" customFormat="1" ht="24.2" customHeight="1">
      <c r="B469" s="32"/>
      <c r="C469" s="127" t="s">
        <v>691</v>
      </c>
      <c r="D469" s="127" t="s">
        <v>145</v>
      </c>
      <c r="E469" s="128" t="s">
        <v>692</v>
      </c>
      <c r="F469" s="129" t="s">
        <v>693</v>
      </c>
      <c r="G469" s="130" t="s">
        <v>156</v>
      </c>
      <c r="H469" s="131">
        <v>4</v>
      </c>
      <c r="I469" s="132"/>
      <c r="J469" s="133">
        <f t="shared" si="0"/>
        <v>0</v>
      </c>
      <c r="K469" s="129" t="s">
        <v>149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694</v>
      </c>
    </row>
    <row r="470" spans="2:65" s="1" customFormat="1">
      <c r="B470" s="32"/>
      <c r="D470" s="140" t="s">
        <v>152</v>
      </c>
      <c r="F470" s="141" t="s">
        <v>695</v>
      </c>
      <c r="I470" s="142"/>
      <c r="L470" s="32"/>
      <c r="M470" s="143"/>
      <c r="T470" s="53"/>
      <c r="AT470" s="17" t="s">
        <v>152</v>
      </c>
      <c r="AU470" s="17" t="s">
        <v>82</v>
      </c>
    </row>
    <row r="471" spans="2:65" s="11" customFormat="1" ht="22.9" customHeight="1">
      <c r="B471" s="115"/>
      <c r="D471" s="116" t="s">
        <v>71</v>
      </c>
      <c r="E471" s="125" t="s">
        <v>696</v>
      </c>
      <c r="F471" s="125" t="s">
        <v>697</v>
      </c>
      <c r="I471" s="118"/>
      <c r="J471" s="126">
        <f>BK471</f>
        <v>200000</v>
      </c>
      <c r="L471" s="115"/>
      <c r="M471" s="120"/>
      <c r="P471" s="121">
        <f>SUM(P472:P480)</f>
        <v>0</v>
      </c>
      <c r="R471" s="121">
        <f>SUM(R472:R480)</f>
        <v>0</v>
      </c>
      <c r="T471" s="122">
        <f>SUM(T472:T480)</f>
        <v>0</v>
      </c>
      <c r="AR471" s="116" t="s">
        <v>82</v>
      </c>
      <c r="AT471" s="123" t="s">
        <v>71</v>
      </c>
      <c r="AU471" s="123" t="s">
        <v>80</v>
      </c>
      <c r="AY471" s="116" t="s">
        <v>142</v>
      </c>
      <c r="BK471" s="124">
        <f>SUM(BK472:BK480)</f>
        <v>200000</v>
      </c>
    </row>
    <row r="472" spans="2:65" s="1" customFormat="1" ht="24.2" customHeight="1">
      <c r="B472" s="32"/>
      <c r="C472" s="127" t="s">
        <v>698</v>
      </c>
      <c r="D472" s="127" t="s">
        <v>145</v>
      </c>
      <c r="E472" s="128" t="s">
        <v>699</v>
      </c>
      <c r="F472" s="129" t="s">
        <v>700</v>
      </c>
      <c r="G472" s="130" t="s">
        <v>669</v>
      </c>
      <c r="H472" s="131">
        <v>1</v>
      </c>
      <c r="I472" s="132"/>
      <c r="J472" s="133">
        <f>ROUND(I472*H472,2)</f>
        <v>0</v>
      </c>
      <c r="K472" s="129" t="s">
        <v>19</v>
      </c>
      <c r="L472" s="32"/>
      <c r="M472" s="134" t="s">
        <v>19</v>
      </c>
      <c r="N472" s="135" t="s">
        <v>43</v>
      </c>
      <c r="P472" s="136">
        <f>O472*H472</f>
        <v>0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R472" s="138" t="s">
        <v>251</v>
      </c>
      <c r="AT472" s="138" t="s">
        <v>145</v>
      </c>
      <c r="AU472" s="138" t="s">
        <v>82</v>
      </c>
      <c r="AY472" s="17" t="s">
        <v>142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80</v>
      </c>
      <c r="BK472" s="139">
        <f>ROUND(I472*H472,2)</f>
        <v>0</v>
      </c>
      <c r="BL472" s="17" t="s">
        <v>251</v>
      </c>
      <c r="BM472" s="138" t="s">
        <v>701</v>
      </c>
    </row>
    <row r="473" spans="2:65" s="1" customFormat="1" ht="37.9" customHeight="1">
      <c r="B473" s="32"/>
      <c r="C473" s="127" t="s">
        <v>702</v>
      </c>
      <c r="D473" s="127" t="s">
        <v>145</v>
      </c>
      <c r="E473" s="128" t="s">
        <v>703</v>
      </c>
      <c r="F473" s="129" t="s">
        <v>704</v>
      </c>
      <c r="G473" s="130" t="s">
        <v>148</v>
      </c>
      <c r="H473" s="131">
        <v>2</v>
      </c>
      <c r="I473" s="132"/>
      <c r="J473" s="133">
        <f>ROUND(I473*H473,2)</f>
        <v>0</v>
      </c>
      <c r="K473" s="129" t="s">
        <v>19</v>
      </c>
      <c r="L473" s="32"/>
      <c r="M473" s="134" t="s">
        <v>19</v>
      </c>
      <c r="N473" s="135" t="s">
        <v>43</v>
      </c>
      <c r="P473" s="136">
        <f>O473*H473</f>
        <v>0</v>
      </c>
      <c r="Q473" s="136">
        <v>0</v>
      </c>
      <c r="R473" s="136">
        <f>Q473*H473</f>
        <v>0</v>
      </c>
      <c r="S473" s="136">
        <v>0</v>
      </c>
      <c r="T473" s="137">
        <f>S473*H473</f>
        <v>0</v>
      </c>
      <c r="AR473" s="138" t="s">
        <v>251</v>
      </c>
      <c r="AT473" s="138" t="s">
        <v>145</v>
      </c>
      <c r="AU473" s="138" t="s">
        <v>82</v>
      </c>
      <c r="AY473" s="17" t="s">
        <v>142</v>
      </c>
      <c r="BE473" s="139">
        <f>IF(N473="základní",J473,0)</f>
        <v>0</v>
      </c>
      <c r="BF473" s="139">
        <f>IF(N473="snížená",J473,0)</f>
        <v>0</v>
      </c>
      <c r="BG473" s="139">
        <f>IF(N473="zákl. přenesená",J473,0)</f>
        <v>0</v>
      </c>
      <c r="BH473" s="139">
        <f>IF(N473="sníž. přenesená",J473,0)</f>
        <v>0</v>
      </c>
      <c r="BI473" s="139">
        <f>IF(N473="nulová",J473,0)</f>
        <v>0</v>
      </c>
      <c r="BJ473" s="17" t="s">
        <v>80</v>
      </c>
      <c r="BK473" s="139">
        <f>ROUND(I473*H473,2)</f>
        <v>0</v>
      </c>
      <c r="BL473" s="17" t="s">
        <v>251</v>
      </c>
      <c r="BM473" s="138" t="s">
        <v>705</v>
      </c>
    </row>
    <row r="474" spans="2:65" s="1" customFormat="1" ht="24.2" customHeight="1">
      <c r="B474" s="32"/>
      <c r="C474" s="127" t="s">
        <v>706</v>
      </c>
      <c r="D474" s="127" t="s">
        <v>145</v>
      </c>
      <c r="E474" s="128" t="s">
        <v>707</v>
      </c>
      <c r="F474" s="129" t="s">
        <v>708</v>
      </c>
      <c r="G474" s="130" t="s">
        <v>669</v>
      </c>
      <c r="H474" s="131">
        <v>1</v>
      </c>
      <c r="I474" s="319">
        <v>200000</v>
      </c>
      <c r="J474" s="133">
        <f>ROUND(I474*H474,2)</f>
        <v>200000</v>
      </c>
      <c r="K474" s="129" t="s">
        <v>19</v>
      </c>
      <c r="L474" s="32"/>
      <c r="M474" s="134" t="s">
        <v>19</v>
      </c>
      <c r="N474" s="135" t="s">
        <v>43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>IF(N474="základní",J474,0)</f>
        <v>200000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80</v>
      </c>
      <c r="BK474" s="139">
        <f>ROUND(I474*H474,2)</f>
        <v>200000</v>
      </c>
      <c r="BL474" s="17" t="s">
        <v>251</v>
      </c>
      <c r="BM474" s="138" t="s">
        <v>709</v>
      </c>
    </row>
    <row r="475" spans="2:65" s="1" customFormat="1" ht="136.5">
      <c r="B475" s="32"/>
      <c r="D475" s="145" t="s">
        <v>397</v>
      </c>
      <c r="F475" s="175" t="s">
        <v>710</v>
      </c>
      <c r="I475" s="142"/>
      <c r="L475" s="32"/>
      <c r="M475" s="143"/>
      <c r="T475" s="53"/>
      <c r="AT475" s="17" t="s">
        <v>397</v>
      </c>
      <c r="AU475" s="17" t="s">
        <v>82</v>
      </c>
    </row>
    <row r="476" spans="2:65" s="1" customFormat="1" ht="24.2" customHeight="1">
      <c r="B476" s="32"/>
      <c r="C476" s="127" t="s">
        <v>711</v>
      </c>
      <c r="D476" s="127" t="s">
        <v>145</v>
      </c>
      <c r="E476" s="128" t="s">
        <v>712</v>
      </c>
      <c r="F476" s="129" t="s">
        <v>713</v>
      </c>
      <c r="G476" s="130" t="s">
        <v>148</v>
      </c>
      <c r="H476" s="131">
        <v>1</v>
      </c>
      <c r="I476" s="132"/>
      <c r="J476" s="133">
        <f>ROUND(I476*H476,2)</f>
        <v>0</v>
      </c>
      <c r="K476" s="129" t="s">
        <v>19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0</v>
      </c>
      <c r="BL476" s="17" t="s">
        <v>251</v>
      </c>
      <c r="BM476" s="138" t="s">
        <v>714</v>
      </c>
    </row>
    <row r="477" spans="2:65" s="1" customFormat="1" ht="24.2" customHeight="1">
      <c r="B477" s="32"/>
      <c r="C477" s="127" t="s">
        <v>715</v>
      </c>
      <c r="D477" s="127" t="s">
        <v>145</v>
      </c>
      <c r="E477" s="128" t="s">
        <v>716</v>
      </c>
      <c r="F477" s="129" t="s">
        <v>717</v>
      </c>
      <c r="G477" s="130" t="s">
        <v>148</v>
      </c>
      <c r="H477" s="131">
        <v>1</v>
      </c>
      <c r="I477" s="132"/>
      <c r="J477" s="133">
        <f>ROUND(I477*H477,2)</f>
        <v>0</v>
      </c>
      <c r="K477" s="129" t="s">
        <v>19</v>
      </c>
      <c r="L477" s="32"/>
      <c r="M477" s="134" t="s">
        <v>19</v>
      </c>
      <c r="N477" s="135" t="s">
        <v>43</v>
      </c>
      <c r="P477" s="136">
        <f>O477*H477</f>
        <v>0</v>
      </c>
      <c r="Q477" s="136">
        <v>0</v>
      </c>
      <c r="R477" s="136">
        <f>Q477*H477</f>
        <v>0</v>
      </c>
      <c r="S477" s="136">
        <v>0</v>
      </c>
      <c r="T477" s="137">
        <f>S477*H477</f>
        <v>0</v>
      </c>
      <c r="AR477" s="138" t="s">
        <v>251</v>
      </c>
      <c r="AT477" s="138" t="s">
        <v>145</v>
      </c>
      <c r="AU477" s="138" t="s">
        <v>82</v>
      </c>
      <c r="AY477" s="17" t="s">
        <v>142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80</v>
      </c>
      <c r="BK477" s="139">
        <f>ROUND(I477*H477,2)</f>
        <v>0</v>
      </c>
      <c r="BL477" s="17" t="s">
        <v>251</v>
      </c>
      <c r="BM477" s="138" t="s">
        <v>718</v>
      </c>
    </row>
    <row r="478" spans="2:65" s="1" customFormat="1" ht="24.2" customHeight="1">
      <c r="B478" s="32"/>
      <c r="C478" s="127" t="s">
        <v>719</v>
      </c>
      <c r="D478" s="127" t="s">
        <v>145</v>
      </c>
      <c r="E478" s="128" t="s">
        <v>720</v>
      </c>
      <c r="F478" s="129" t="s">
        <v>721</v>
      </c>
      <c r="G478" s="130" t="s">
        <v>148</v>
      </c>
      <c r="H478" s="131">
        <v>1</v>
      </c>
      <c r="I478" s="132"/>
      <c r="J478" s="133">
        <f>ROUND(I478*H478,2)</f>
        <v>0</v>
      </c>
      <c r="K478" s="129" t="s">
        <v>19</v>
      </c>
      <c r="L478" s="32"/>
      <c r="M478" s="134" t="s">
        <v>19</v>
      </c>
      <c r="N478" s="135" t="s">
        <v>43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251</v>
      </c>
      <c r="AT478" s="138" t="s">
        <v>145</v>
      </c>
      <c r="AU478" s="138" t="s">
        <v>82</v>
      </c>
      <c r="AY478" s="17" t="s">
        <v>142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80</v>
      </c>
      <c r="BK478" s="139">
        <f>ROUND(I478*H478,2)</f>
        <v>0</v>
      </c>
      <c r="BL478" s="17" t="s">
        <v>251</v>
      </c>
      <c r="BM478" s="138" t="s">
        <v>722</v>
      </c>
    </row>
    <row r="479" spans="2:65" s="1" customFormat="1" ht="24.2" customHeight="1">
      <c r="B479" s="32"/>
      <c r="C479" s="127" t="s">
        <v>723</v>
      </c>
      <c r="D479" s="127" t="s">
        <v>145</v>
      </c>
      <c r="E479" s="128" t="s">
        <v>724</v>
      </c>
      <c r="F479" s="129" t="s">
        <v>725</v>
      </c>
      <c r="G479" s="130" t="s">
        <v>156</v>
      </c>
      <c r="H479" s="131">
        <v>0.8</v>
      </c>
      <c r="I479" s="132"/>
      <c r="J479" s="133">
        <f>ROUND(I479*H479,2)</f>
        <v>0</v>
      </c>
      <c r="K479" s="129" t="s">
        <v>149</v>
      </c>
      <c r="L479" s="32"/>
      <c r="M479" s="134" t="s">
        <v>19</v>
      </c>
      <c r="N479" s="135" t="s">
        <v>43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80</v>
      </c>
      <c r="BK479" s="139">
        <f>ROUND(I479*H479,2)</f>
        <v>0</v>
      </c>
      <c r="BL479" s="17" t="s">
        <v>251</v>
      </c>
      <c r="BM479" s="138" t="s">
        <v>726</v>
      </c>
    </row>
    <row r="480" spans="2:65" s="1" customFormat="1">
      <c r="B480" s="32"/>
      <c r="D480" s="140" t="s">
        <v>152</v>
      </c>
      <c r="F480" s="141" t="s">
        <v>727</v>
      </c>
      <c r="I480" s="142"/>
      <c r="L480" s="32"/>
      <c r="M480" s="143"/>
      <c r="T480" s="53"/>
      <c r="AT480" s="17" t="s">
        <v>152</v>
      </c>
      <c r="AU480" s="17" t="s">
        <v>82</v>
      </c>
    </row>
    <row r="481" spans="2:65" s="11" customFormat="1" ht="22.9" customHeight="1">
      <c r="B481" s="115"/>
      <c r="D481" s="116" t="s">
        <v>71</v>
      </c>
      <c r="E481" s="125" t="s">
        <v>728</v>
      </c>
      <c r="F481" s="125" t="s">
        <v>729</v>
      </c>
      <c r="I481" s="118"/>
      <c r="J481" s="126">
        <f>BK481</f>
        <v>0</v>
      </c>
      <c r="L481" s="115"/>
      <c r="M481" s="120"/>
      <c r="P481" s="121">
        <f>SUM(P482:P514)</f>
        <v>0</v>
      </c>
      <c r="R481" s="121">
        <f>SUM(R482:R514)</f>
        <v>4.4944971000000002</v>
      </c>
      <c r="T481" s="122">
        <f>SUM(T482:T514)</f>
        <v>6.1058180000000002</v>
      </c>
      <c r="AR481" s="116" t="s">
        <v>82</v>
      </c>
      <c r="AT481" s="123" t="s">
        <v>71</v>
      </c>
      <c r="AU481" s="123" t="s">
        <v>80</v>
      </c>
      <c r="AY481" s="116" t="s">
        <v>142</v>
      </c>
      <c r="BK481" s="124">
        <f>SUM(BK482:BK514)</f>
        <v>0</v>
      </c>
    </row>
    <row r="482" spans="2:65" s="1" customFormat="1" ht="16.5" customHeight="1">
      <c r="B482" s="32"/>
      <c r="C482" s="127" t="s">
        <v>730</v>
      </c>
      <c r="D482" s="127" t="s">
        <v>145</v>
      </c>
      <c r="E482" s="128" t="s">
        <v>731</v>
      </c>
      <c r="F482" s="129" t="s">
        <v>732</v>
      </c>
      <c r="G482" s="130" t="s">
        <v>170</v>
      </c>
      <c r="H482" s="131">
        <v>124.82</v>
      </c>
      <c r="I482" s="132"/>
      <c r="J482" s="133">
        <f>ROUND(I482*H482,2)</f>
        <v>0</v>
      </c>
      <c r="K482" s="129" t="s">
        <v>149</v>
      </c>
      <c r="L482" s="32"/>
      <c r="M482" s="134" t="s">
        <v>19</v>
      </c>
      <c r="N482" s="135" t="s">
        <v>43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251</v>
      </c>
      <c r="AT482" s="138" t="s">
        <v>145</v>
      </c>
      <c r="AU482" s="138" t="s">
        <v>82</v>
      </c>
      <c r="AY482" s="17" t="s">
        <v>142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80</v>
      </c>
      <c r="BK482" s="139">
        <f>ROUND(I482*H482,2)</f>
        <v>0</v>
      </c>
      <c r="BL482" s="17" t="s">
        <v>251</v>
      </c>
      <c r="BM482" s="138" t="s">
        <v>733</v>
      </c>
    </row>
    <row r="483" spans="2:65" s="1" customFormat="1">
      <c r="B483" s="32"/>
      <c r="D483" s="140" t="s">
        <v>152</v>
      </c>
      <c r="F483" s="141" t="s">
        <v>734</v>
      </c>
      <c r="I483" s="142"/>
      <c r="L483" s="32"/>
      <c r="M483" s="143"/>
      <c r="T483" s="53"/>
      <c r="AT483" s="17" t="s">
        <v>152</v>
      </c>
      <c r="AU483" s="17" t="s">
        <v>82</v>
      </c>
    </row>
    <row r="484" spans="2:65" s="12" customFormat="1">
      <c r="B484" s="144"/>
      <c r="D484" s="145" t="s">
        <v>159</v>
      </c>
      <c r="E484" s="146" t="s">
        <v>19</v>
      </c>
      <c r="F484" s="147" t="s">
        <v>271</v>
      </c>
      <c r="H484" s="146" t="s">
        <v>19</v>
      </c>
      <c r="I484" s="148"/>
      <c r="L484" s="144"/>
      <c r="M484" s="149"/>
      <c r="T484" s="150"/>
      <c r="AT484" s="146" t="s">
        <v>159</v>
      </c>
      <c r="AU484" s="146" t="s">
        <v>82</v>
      </c>
      <c r="AV484" s="12" t="s">
        <v>80</v>
      </c>
      <c r="AW484" s="12" t="s">
        <v>33</v>
      </c>
      <c r="AX484" s="12" t="s">
        <v>72</v>
      </c>
      <c r="AY484" s="146" t="s">
        <v>142</v>
      </c>
    </row>
    <row r="485" spans="2:65" s="13" customFormat="1">
      <c r="B485" s="151"/>
      <c r="D485" s="145" t="s">
        <v>159</v>
      </c>
      <c r="E485" s="152" t="s">
        <v>19</v>
      </c>
      <c r="F485" s="153" t="s">
        <v>483</v>
      </c>
      <c r="H485" s="154">
        <v>124.82</v>
      </c>
      <c r="I485" s="155"/>
      <c r="L485" s="151"/>
      <c r="M485" s="156"/>
      <c r="T485" s="157"/>
      <c r="AT485" s="152" t="s">
        <v>159</v>
      </c>
      <c r="AU485" s="152" t="s">
        <v>82</v>
      </c>
      <c r="AV485" s="13" t="s">
        <v>82</v>
      </c>
      <c r="AW485" s="13" t="s">
        <v>33</v>
      </c>
      <c r="AX485" s="13" t="s">
        <v>80</v>
      </c>
      <c r="AY485" s="152" t="s">
        <v>142</v>
      </c>
    </row>
    <row r="486" spans="2:65" s="1" customFormat="1" ht="16.5" customHeight="1">
      <c r="B486" s="32"/>
      <c r="C486" s="127" t="s">
        <v>735</v>
      </c>
      <c r="D486" s="127" t="s">
        <v>145</v>
      </c>
      <c r="E486" s="128" t="s">
        <v>736</v>
      </c>
      <c r="F486" s="129" t="s">
        <v>737</v>
      </c>
      <c r="G486" s="130" t="s">
        <v>170</v>
      </c>
      <c r="H486" s="131">
        <v>124.82</v>
      </c>
      <c r="I486" s="132"/>
      <c r="J486" s="133">
        <f>ROUND(I486*H486,2)</f>
        <v>0</v>
      </c>
      <c r="K486" s="129" t="s">
        <v>149</v>
      </c>
      <c r="L486" s="32"/>
      <c r="M486" s="134" t="s">
        <v>19</v>
      </c>
      <c r="N486" s="135" t="s">
        <v>43</v>
      </c>
      <c r="P486" s="136">
        <f>O486*H486</f>
        <v>0</v>
      </c>
      <c r="Q486" s="136">
        <v>2.9999999999999997E-4</v>
      </c>
      <c r="R486" s="136">
        <f>Q486*H486</f>
        <v>3.7445999999999993E-2</v>
      </c>
      <c r="S486" s="136">
        <v>0</v>
      </c>
      <c r="T486" s="137">
        <f>S486*H486</f>
        <v>0</v>
      </c>
      <c r="AR486" s="138" t="s">
        <v>251</v>
      </c>
      <c r="AT486" s="138" t="s">
        <v>145</v>
      </c>
      <c r="AU486" s="138" t="s">
        <v>82</v>
      </c>
      <c r="AY486" s="17" t="s">
        <v>142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80</v>
      </c>
      <c r="BK486" s="139">
        <f>ROUND(I486*H486,2)</f>
        <v>0</v>
      </c>
      <c r="BL486" s="17" t="s">
        <v>251</v>
      </c>
      <c r="BM486" s="138" t="s">
        <v>738</v>
      </c>
    </row>
    <row r="487" spans="2:65" s="1" customFormat="1">
      <c r="B487" s="32"/>
      <c r="D487" s="140" t="s">
        <v>152</v>
      </c>
      <c r="F487" s="141" t="s">
        <v>739</v>
      </c>
      <c r="I487" s="142"/>
      <c r="L487" s="32"/>
      <c r="M487" s="143"/>
      <c r="T487" s="53"/>
      <c r="AT487" s="17" t="s">
        <v>152</v>
      </c>
      <c r="AU487" s="17" t="s">
        <v>82</v>
      </c>
    </row>
    <row r="488" spans="2:65" s="12" customFormat="1">
      <c r="B488" s="144"/>
      <c r="D488" s="145" t="s">
        <v>159</v>
      </c>
      <c r="E488" s="146" t="s">
        <v>19</v>
      </c>
      <c r="F488" s="147" t="s">
        <v>271</v>
      </c>
      <c r="H488" s="146" t="s">
        <v>19</v>
      </c>
      <c r="I488" s="148"/>
      <c r="L488" s="144"/>
      <c r="M488" s="149"/>
      <c r="T488" s="150"/>
      <c r="AT488" s="146" t="s">
        <v>159</v>
      </c>
      <c r="AU488" s="146" t="s">
        <v>82</v>
      </c>
      <c r="AV488" s="12" t="s">
        <v>80</v>
      </c>
      <c r="AW488" s="12" t="s">
        <v>33</v>
      </c>
      <c r="AX488" s="12" t="s">
        <v>72</v>
      </c>
      <c r="AY488" s="146" t="s">
        <v>142</v>
      </c>
    </row>
    <row r="489" spans="2:65" s="13" customFormat="1">
      <c r="B489" s="151"/>
      <c r="D489" s="145" t="s">
        <v>159</v>
      </c>
      <c r="E489" s="152" t="s">
        <v>19</v>
      </c>
      <c r="F489" s="153" t="s">
        <v>483</v>
      </c>
      <c r="H489" s="154">
        <v>124.82</v>
      </c>
      <c r="I489" s="155"/>
      <c r="L489" s="151"/>
      <c r="M489" s="156"/>
      <c r="T489" s="157"/>
      <c r="AT489" s="152" t="s">
        <v>159</v>
      </c>
      <c r="AU489" s="152" t="s">
        <v>82</v>
      </c>
      <c r="AV489" s="13" t="s">
        <v>82</v>
      </c>
      <c r="AW489" s="13" t="s">
        <v>33</v>
      </c>
      <c r="AX489" s="13" t="s">
        <v>80</v>
      </c>
      <c r="AY489" s="152" t="s">
        <v>142</v>
      </c>
    </row>
    <row r="490" spans="2:65" s="1" customFormat="1" ht="16.5" customHeight="1">
      <c r="B490" s="32"/>
      <c r="C490" s="127" t="s">
        <v>740</v>
      </c>
      <c r="D490" s="127" t="s">
        <v>145</v>
      </c>
      <c r="E490" s="128" t="s">
        <v>741</v>
      </c>
      <c r="F490" s="129" t="s">
        <v>742</v>
      </c>
      <c r="G490" s="130" t="s">
        <v>185</v>
      </c>
      <c r="H490" s="131">
        <v>120</v>
      </c>
      <c r="I490" s="132"/>
      <c r="J490" s="133">
        <f>ROUND(I490*H490,2)</f>
        <v>0</v>
      </c>
      <c r="K490" s="129" t="s">
        <v>149</v>
      </c>
      <c r="L490" s="32"/>
      <c r="M490" s="134" t="s">
        <v>19</v>
      </c>
      <c r="N490" s="135" t="s">
        <v>43</v>
      </c>
      <c r="P490" s="136">
        <f>O490*H490</f>
        <v>0</v>
      </c>
      <c r="Q490" s="136">
        <v>0</v>
      </c>
      <c r="R490" s="136">
        <f>Q490*H490</f>
        <v>0</v>
      </c>
      <c r="S490" s="136">
        <v>1.174E-2</v>
      </c>
      <c r="T490" s="137">
        <f>S490*H490</f>
        <v>1.4088000000000001</v>
      </c>
      <c r="AR490" s="138" t="s">
        <v>251</v>
      </c>
      <c r="AT490" s="138" t="s">
        <v>145</v>
      </c>
      <c r="AU490" s="138" t="s">
        <v>82</v>
      </c>
      <c r="AY490" s="17" t="s">
        <v>142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80</v>
      </c>
      <c r="BK490" s="139">
        <f>ROUND(I490*H490,2)</f>
        <v>0</v>
      </c>
      <c r="BL490" s="17" t="s">
        <v>251</v>
      </c>
      <c r="BM490" s="138" t="s">
        <v>743</v>
      </c>
    </row>
    <row r="491" spans="2:65" s="1" customFormat="1">
      <c r="B491" s="32"/>
      <c r="D491" s="140" t="s">
        <v>152</v>
      </c>
      <c r="F491" s="141" t="s">
        <v>744</v>
      </c>
      <c r="I491" s="142"/>
      <c r="L491" s="32"/>
      <c r="M491" s="143"/>
      <c r="T491" s="53"/>
      <c r="AT491" s="17" t="s">
        <v>152</v>
      </c>
      <c r="AU491" s="17" t="s">
        <v>82</v>
      </c>
    </row>
    <row r="492" spans="2:65" s="1" customFormat="1" ht="24.2" customHeight="1">
      <c r="B492" s="32"/>
      <c r="C492" s="127" t="s">
        <v>745</v>
      </c>
      <c r="D492" s="127" t="s">
        <v>145</v>
      </c>
      <c r="E492" s="128" t="s">
        <v>746</v>
      </c>
      <c r="F492" s="129" t="s">
        <v>747</v>
      </c>
      <c r="G492" s="130" t="s">
        <v>185</v>
      </c>
      <c r="H492" s="131">
        <v>142.29499999999999</v>
      </c>
      <c r="I492" s="132"/>
      <c r="J492" s="133">
        <f>ROUND(I492*H492,2)</f>
        <v>0</v>
      </c>
      <c r="K492" s="129" t="s">
        <v>149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5.8E-4</v>
      </c>
      <c r="R492" s="136">
        <f>Q492*H492</f>
        <v>8.2531099999999996E-2</v>
      </c>
      <c r="S492" s="136">
        <v>0</v>
      </c>
      <c r="T492" s="137">
        <f>S492*H492</f>
        <v>0</v>
      </c>
      <c r="AR492" s="138" t="s">
        <v>251</v>
      </c>
      <c r="AT492" s="138" t="s">
        <v>145</v>
      </c>
      <c r="AU492" s="138" t="s">
        <v>82</v>
      </c>
      <c r="AY492" s="17" t="s">
        <v>142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251</v>
      </c>
      <c r="BM492" s="138" t="s">
        <v>748</v>
      </c>
    </row>
    <row r="493" spans="2:65" s="1" customFormat="1">
      <c r="B493" s="32"/>
      <c r="D493" s="140" t="s">
        <v>152</v>
      </c>
      <c r="F493" s="141" t="s">
        <v>749</v>
      </c>
      <c r="I493" s="142"/>
      <c r="L493" s="32"/>
      <c r="M493" s="143"/>
      <c r="T493" s="53"/>
      <c r="AT493" s="17" t="s">
        <v>152</v>
      </c>
      <c r="AU493" s="17" t="s">
        <v>82</v>
      </c>
    </row>
    <row r="494" spans="2:65" s="12" customFormat="1">
      <c r="B494" s="144"/>
      <c r="D494" s="145" t="s">
        <v>159</v>
      </c>
      <c r="E494" s="146" t="s">
        <v>19</v>
      </c>
      <c r="F494" s="147" t="s">
        <v>271</v>
      </c>
      <c r="H494" s="146" t="s">
        <v>19</v>
      </c>
      <c r="I494" s="148"/>
      <c r="L494" s="144"/>
      <c r="M494" s="149"/>
      <c r="T494" s="150"/>
      <c r="AT494" s="146" t="s">
        <v>159</v>
      </c>
      <c r="AU494" s="146" t="s">
        <v>82</v>
      </c>
      <c r="AV494" s="12" t="s">
        <v>80</v>
      </c>
      <c r="AW494" s="12" t="s">
        <v>33</v>
      </c>
      <c r="AX494" s="12" t="s">
        <v>72</v>
      </c>
      <c r="AY494" s="146" t="s">
        <v>142</v>
      </c>
    </row>
    <row r="495" spans="2:65" s="13" customFormat="1">
      <c r="B495" s="151"/>
      <c r="D495" s="145" t="s">
        <v>159</v>
      </c>
      <c r="E495" s="152" t="s">
        <v>19</v>
      </c>
      <c r="F495" s="153" t="s">
        <v>309</v>
      </c>
      <c r="H495" s="154">
        <v>142.29499999999999</v>
      </c>
      <c r="I495" s="155"/>
      <c r="L495" s="151"/>
      <c r="M495" s="156"/>
      <c r="T495" s="157"/>
      <c r="AT495" s="152" t="s">
        <v>159</v>
      </c>
      <c r="AU495" s="152" t="s">
        <v>82</v>
      </c>
      <c r="AV495" s="13" t="s">
        <v>82</v>
      </c>
      <c r="AW495" s="13" t="s">
        <v>33</v>
      </c>
      <c r="AX495" s="13" t="s">
        <v>80</v>
      </c>
      <c r="AY495" s="152" t="s">
        <v>142</v>
      </c>
    </row>
    <row r="496" spans="2:65" s="1" customFormat="1" ht="16.5" customHeight="1">
      <c r="B496" s="32"/>
      <c r="C496" s="158" t="s">
        <v>750</v>
      </c>
      <c r="D496" s="158" t="s">
        <v>162</v>
      </c>
      <c r="E496" s="159" t="s">
        <v>751</v>
      </c>
      <c r="F496" s="160" t="s">
        <v>752</v>
      </c>
      <c r="G496" s="161" t="s">
        <v>185</v>
      </c>
      <c r="H496" s="162">
        <v>156.52500000000001</v>
      </c>
      <c r="I496" s="163"/>
      <c r="J496" s="164">
        <f>ROUND(I496*H496,2)</f>
        <v>0</v>
      </c>
      <c r="K496" s="160" t="s">
        <v>149</v>
      </c>
      <c r="L496" s="165"/>
      <c r="M496" s="166" t="s">
        <v>19</v>
      </c>
      <c r="N496" s="167" t="s">
        <v>43</v>
      </c>
      <c r="P496" s="136">
        <f>O496*H496</f>
        <v>0</v>
      </c>
      <c r="Q496" s="136">
        <v>2.64E-3</v>
      </c>
      <c r="R496" s="136">
        <f>Q496*H496</f>
        <v>0.41322600000000004</v>
      </c>
      <c r="S496" s="136">
        <v>0</v>
      </c>
      <c r="T496" s="137">
        <f>S496*H496</f>
        <v>0</v>
      </c>
      <c r="AR496" s="138" t="s">
        <v>360</v>
      </c>
      <c r="AT496" s="138" t="s">
        <v>162</v>
      </c>
      <c r="AU496" s="138" t="s">
        <v>82</v>
      </c>
      <c r="AY496" s="17" t="s">
        <v>142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80</v>
      </c>
      <c r="BK496" s="139">
        <f>ROUND(I496*H496,2)</f>
        <v>0</v>
      </c>
      <c r="BL496" s="17" t="s">
        <v>251</v>
      </c>
      <c r="BM496" s="138" t="s">
        <v>753</v>
      </c>
    </row>
    <row r="497" spans="2:65" s="13" customFormat="1">
      <c r="B497" s="151"/>
      <c r="D497" s="145" t="s">
        <v>159</v>
      </c>
      <c r="E497" s="152" t="s">
        <v>19</v>
      </c>
      <c r="F497" s="153" t="s">
        <v>754</v>
      </c>
      <c r="H497" s="154">
        <v>156.52500000000001</v>
      </c>
      <c r="I497" s="155"/>
      <c r="L497" s="151"/>
      <c r="M497" s="156"/>
      <c r="T497" s="157"/>
      <c r="AT497" s="152" t="s">
        <v>159</v>
      </c>
      <c r="AU497" s="152" t="s">
        <v>82</v>
      </c>
      <c r="AV497" s="13" t="s">
        <v>82</v>
      </c>
      <c r="AW497" s="13" t="s">
        <v>33</v>
      </c>
      <c r="AX497" s="13" t="s">
        <v>80</v>
      </c>
      <c r="AY497" s="152" t="s">
        <v>142</v>
      </c>
    </row>
    <row r="498" spans="2:65" s="1" customFormat="1" ht="16.5" customHeight="1">
      <c r="B498" s="32"/>
      <c r="C498" s="127" t="s">
        <v>755</v>
      </c>
      <c r="D498" s="127" t="s">
        <v>145</v>
      </c>
      <c r="E498" s="128" t="s">
        <v>756</v>
      </c>
      <c r="F498" s="129" t="s">
        <v>757</v>
      </c>
      <c r="G498" s="130" t="s">
        <v>170</v>
      </c>
      <c r="H498" s="131">
        <v>133.06</v>
      </c>
      <c r="I498" s="132"/>
      <c r="J498" s="133">
        <f>ROUND(I498*H498,2)</f>
        <v>0</v>
      </c>
      <c r="K498" s="129" t="s">
        <v>149</v>
      </c>
      <c r="L498" s="32"/>
      <c r="M498" s="134" t="s">
        <v>19</v>
      </c>
      <c r="N498" s="135" t="s">
        <v>43</v>
      </c>
      <c r="P498" s="136">
        <f>O498*H498</f>
        <v>0</v>
      </c>
      <c r="Q498" s="136">
        <v>0</v>
      </c>
      <c r="R498" s="136">
        <f>Q498*H498</f>
        <v>0</v>
      </c>
      <c r="S498" s="136">
        <v>3.5299999999999998E-2</v>
      </c>
      <c r="T498" s="137">
        <f>S498*H498</f>
        <v>4.6970179999999999</v>
      </c>
      <c r="AR498" s="138" t="s">
        <v>251</v>
      </c>
      <c r="AT498" s="138" t="s">
        <v>145</v>
      </c>
      <c r="AU498" s="138" t="s">
        <v>82</v>
      </c>
      <c r="AY498" s="17" t="s">
        <v>142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80</v>
      </c>
      <c r="BK498" s="139">
        <f>ROUND(I498*H498,2)</f>
        <v>0</v>
      </c>
      <c r="BL498" s="17" t="s">
        <v>251</v>
      </c>
      <c r="BM498" s="138" t="s">
        <v>758</v>
      </c>
    </row>
    <row r="499" spans="2:65" s="1" customFormat="1">
      <c r="B499" s="32"/>
      <c r="D499" s="140" t="s">
        <v>152</v>
      </c>
      <c r="F499" s="141" t="s">
        <v>759</v>
      </c>
      <c r="I499" s="142"/>
      <c r="L499" s="32"/>
      <c r="M499" s="143"/>
      <c r="T499" s="53"/>
      <c r="AT499" s="17" t="s">
        <v>152</v>
      </c>
      <c r="AU499" s="17" t="s">
        <v>82</v>
      </c>
    </row>
    <row r="500" spans="2:65" s="13" customFormat="1">
      <c r="B500" s="151"/>
      <c r="D500" s="145" t="s">
        <v>159</v>
      </c>
      <c r="E500" s="152" t="s">
        <v>19</v>
      </c>
      <c r="F500" s="153" t="s">
        <v>760</v>
      </c>
      <c r="H500" s="154">
        <v>133.06</v>
      </c>
      <c r="I500" s="155"/>
      <c r="L500" s="151"/>
      <c r="M500" s="156"/>
      <c r="T500" s="157"/>
      <c r="AT500" s="152" t="s">
        <v>159</v>
      </c>
      <c r="AU500" s="152" t="s">
        <v>82</v>
      </c>
      <c r="AV500" s="13" t="s">
        <v>82</v>
      </c>
      <c r="AW500" s="13" t="s">
        <v>33</v>
      </c>
      <c r="AX500" s="13" t="s">
        <v>80</v>
      </c>
      <c r="AY500" s="152" t="s">
        <v>142</v>
      </c>
    </row>
    <row r="501" spans="2:65" s="1" customFormat="1" ht="24.2" customHeight="1">
      <c r="B501" s="32"/>
      <c r="C501" s="127" t="s">
        <v>761</v>
      </c>
      <c r="D501" s="127" t="s">
        <v>145</v>
      </c>
      <c r="E501" s="128" t="s">
        <v>762</v>
      </c>
      <c r="F501" s="129" t="s">
        <v>763</v>
      </c>
      <c r="G501" s="130" t="s">
        <v>170</v>
      </c>
      <c r="H501" s="131">
        <v>124.82</v>
      </c>
      <c r="I501" s="132"/>
      <c r="J501" s="133">
        <f>ROUND(I501*H501,2)</f>
        <v>0</v>
      </c>
      <c r="K501" s="129" t="s">
        <v>149</v>
      </c>
      <c r="L501" s="32"/>
      <c r="M501" s="134" t="s">
        <v>19</v>
      </c>
      <c r="N501" s="135" t="s">
        <v>43</v>
      </c>
      <c r="P501" s="136">
        <f>O501*H501</f>
        <v>0</v>
      </c>
      <c r="Q501" s="136">
        <v>6.0000000000000001E-3</v>
      </c>
      <c r="R501" s="136">
        <f>Q501*H501</f>
        <v>0.74892000000000003</v>
      </c>
      <c r="S501" s="136">
        <v>0</v>
      </c>
      <c r="T501" s="137">
        <f>S501*H501</f>
        <v>0</v>
      </c>
      <c r="AR501" s="138" t="s">
        <v>251</v>
      </c>
      <c r="AT501" s="138" t="s">
        <v>145</v>
      </c>
      <c r="AU501" s="138" t="s">
        <v>82</v>
      </c>
      <c r="AY501" s="17" t="s">
        <v>142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251</v>
      </c>
      <c r="BM501" s="138" t="s">
        <v>764</v>
      </c>
    </row>
    <row r="502" spans="2:65" s="1" customFormat="1">
      <c r="B502" s="32"/>
      <c r="D502" s="140" t="s">
        <v>152</v>
      </c>
      <c r="F502" s="141" t="s">
        <v>765</v>
      </c>
      <c r="I502" s="142"/>
      <c r="L502" s="32"/>
      <c r="M502" s="143"/>
      <c r="T502" s="53"/>
      <c r="AT502" s="17" t="s">
        <v>152</v>
      </c>
      <c r="AU502" s="17" t="s">
        <v>82</v>
      </c>
    </row>
    <row r="503" spans="2:65" s="12" customFormat="1">
      <c r="B503" s="144"/>
      <c r="D503" s="145" t="s">
        <v>159</v>
      </c>
      <c r="E503" s="146" t="s">
        <v>19</v>
      </c>
      <c r="F503" s="147" t="s">
        <v>271</v>
      </c>
      <c r="H503" s="146" t="s">
        <v>19</v>
      </c>
      <c r="I503" s="148"/>
      <c r="L503" s="144"/>
      <c r="M503" s="149"/>
      <c r="T503" s="150"/>
      <c r="AT503" s="146" t="s">
        <v>159</v>
      </c>
      <c r="AU503" s="146" t="s">
        <v>82</v>
      </c>
      <c r="AV503" s="12" t="s">
        <v>80</v>
      </c>
      <c r="AW503" s="12" t="s">
        <v>33</v>
      </c>
      <c r="AX503" s="12" t="s">
        <v>72</v>
      </c>
      <c r="AY503" s="146" t="s">
        <v>142</v>
      </c>
    </row>
    <row r="504" spans="2:65" s="13" customFormat="1">
      <c r="B504" s="151"/>
      <c r="D504" s="145" t="s">
        <v>159</v>
      </c>
      <c r="E504" s="152" t="s">
        <v>19</v>
      </c>
      <c r="F504" s="153" t="s">
        <v>483</v>
      </c>
      <c r="H504" s="154">
        <v>124.82</v>
      </c>
      <c r="I504" s="155"/>
      <c r="L504" s="151"/>
      <c r="M504" s="156"/>
      <c r="T504" s="157"/>
      <c r="AT504" s="152" t="s">
        <v>159</v>
      </c>
      <c r="AU504" s="152" t="s">
        <v>82</v>
      </c>
      <c r="AV504" s="13" t="s">
        <v>82</v>
      </c>
      <c r="AW504" s="13" t="s">
        <v>33</v>
      </c>
      <c r="AX504" s="13" t="s">
        <v>80</v>
      </c>
      <c r="AY504" s="152" t="s">
        <v>142</v>
      </c>
    </row>
    <row r="505" spans="2:65" s="1" customFormat="1" ht="21.75" customHeight="1">
      <c r="B505" s="32"/>
      <c r="C505" s="158" t="s">
        <v>766</v>
      </c>
      <c r="D505" s="158" t="s">
        <v>162</v>
      </c>
      <c r="E505" s="159" t="s">
        <v>767</v>
      </c>
      <c r="F505" s="160" t="s">
        <v>768</v>
      </c>
      <c r="G505" s="161" t="s">
        <v>170</v>
      </c>
      <c r="H505" s="162">
        <v>137.30199999999999</v>
      </c>
      <c r="I505" s="163"/>
      <c r="J505" s="164">
        <f>ROUND(I505*H505,2)</f>
        <v>0</v>
      </c>
      <c r="K505" s="160" t="s">
        <v>149</v>
      </c>
      <c r="L505" s="165"/>
      <c r="M505" s="166" t="s">
        <v>19</v>
      </c>
      <c r="N505" s="167" t="s">
        <v>43</v>
      </c>
      <c r="P505" s="136">
        <f>O505*H505</f>
        <v>0</v>
      </c>
      <c r="Q505" s="136">
        <v>2.1999999999999999E-2</v>
      </c>
      <c r="R505" s="136">
        <f>Q505*H505</f>
        <v>3.0206439999999994</v>
      </c>
      <c r="S505" s="136">
        <v>0</v>
      </c>
      <c r="T505" s="137">
        <f>S505*H505</f>
        <v>0</v>
      </c>
      <c r="AR505" s="138" t="s">
        <v>360</v>
      </c>
      <c r="AT505" s="138" t="s">
        <v>162</v>
      </c>
      <c r="AU505" s="138" t="s">
        <v>82</v>
      </c>
      <c r="AY505" s="17" t="s">
        <v>142</v>
      </c>
      <c r="BE505" s="139">
        <f>IF(N505="základní",J505,0)</f>
        <v>0</v>
      </c>
      <c r="BF505" s="139">
        <f>IF(N505="snížená",J505,0)</f>
        <v>0</v>
      </c>
      <c r="BG505" s="139">
        <f>IF(N505="zákl. přenesená",J505,0)</f>
        <v>0</v>
      </c>
      <c r="BH505" s="139">
        <f>IF(N505="sníž. přenesená",J505,0)</f>
        <v>0</v>
      </c>
      <c r="BI505" s="139">
        <f>IF(N505="nulová",J505,0)</f>
        <v>0</v>
      </c>
      <c r="BJ505" s="17" t="s">
        <v>80</v>
      </c>
      <c r="BK505" s="139">
        <f>ROUND(I505*H505,2)</f>
        <v>0</v>
      </c>
      <c r="BL505" s="17" t="s">
        <v>251</v>
      </c>
      <c r="BM505" s="138" t="s">
        <v>769</v>
      </c>
    </row>
    <row r="506" spans="2:65" s="13" customFormat="1">
      <c r="B506" s="151"/>
      <c r="D506" s="145" t="s">
        <v>159</v>
      </c>
      <c r="E506" s="152" t="s">
        <v>19</v>
      </c>
      <c r="F506" s="153" t="s">
        <v>770</v>
      </c>
      <c r="H506" s="154">
        <v>137.30199999999999</v>
      </c>
      <c r="I506" s="155"/>
      <c r="L506" s="151"/>
      <c r="M506" s="156"/>
      <c r="T506" s="157"/>
      <c r="AT506" s="152" t="s">
        <v>159</v>
      </c>
      <c r="AU506" s="152" t="s">
        <v>82</v>
      </c>
      <c r="AV506" s="13" t="s">
        <v>82</v>
      </c>
      <c r="AW506" s="13" t="s">
        <v>33</v>
      </c>
      <c r="AX506" s="13" t="s">
        <v>80</v>
      </c>
      <c r="AY506" s="152" t="s">
        <v>142</v>
      </c>
    </row>
    <row r="507" spans="2:65" s="1" customFormat="1" ht="16.5" customHeight="1">
      <c r="B507" s="32"/>
      <c r="C507" s="127" t="s">
        <v>771</v>
      </c>
      <c r="D507" s="127" t="s">
        <v>145</v>
      </c>
      <c r="E507" s="128" t="s">
        <v>772</v>
      </c>
      <c r="F507" s="129" t="s">
        <v>773</v>
      </c>
      <c r="G507" s="130" t="s">
        <v>170</v>
      </c>
      <c r="H507" s="131">
        <v>124.82</v>
      </c>
      <c r="I507" s="132"/>
      <c r="J507" s="133">
        <f>ROUND(I507*H507,2)</f>
        <v>0</v>
      </c>
      <c r="K507" s="129" t="s">
        <v>149</v>
      </c>
      <c r="L507" s="32"/>
      <c r="M507" s="134" t="s">
        <v>19</v>
      </c>
      <c r="N507" s="135" t="s">
        <v>43</v>
      </c>
      <c r="P507" s="136">
        <f>O507*H507</f>
        <v>0</v>
      </c>
      <c r="Q507" s="136">
        <v>1.5E-3</v>
      </c>
      <c r="R507" s="136">
        <f>Q507*H507</f>
        <v>0.18723000000000001</v>
      </c>
      <c r="S507" s="136">
        <v>0</v>
      </c>
      <c r="T507" s="137">
        <f>S507*H507</f>
        <v>0</v>
      </c>
      <c r="AR507" s="138" t="s">
        <v>251</v>
      </c>
      <c r="AT507" s="138" t="s">
        <v>145</v>
      </c>
      <c r="AU507" s="138" t="s">
        <v>82</v>
      </c>
      <c r="AY507" s="17" t="s">
        <v>142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80</v>
      </c>
      <c r="BK507" s="139">
        <f>ROUND(I507*H507,2)</f>
        <v>0</v>
      </c>
      <c r="BL507" s="17" t="s">
        <v>251</v>
      </c>
      <c r="BM507" s="138" t="s">
        <v>774</v>
      </c>
    </row>
    <row r="508" spans="2:65" s="1" customFormat="1">
      <c r="B508" s="32"/>
      <c r="D508" s="140" t="s">
        <v>152</v>
      </c>
      <c r="F508" s="141" t="s">
        <v>775</v>
      </c>
      <c r="I508" s="142"/>
      <c r="L508" s="32"/>
      <c r="M508" s="143"/>
      <c r="T508" s="53"/>
      <c r="AT508" s="17" t="s">
        <v>152</v>
      </c>
      <c r="AU508" s="17" t="s">
        <v>82</v>
      </c>
    </row>
    <row r="509" spans="2:65" s="12" customFormat="1">
      <c r="B509" s="144"/>
      <c r="D509" s="145" t="s">
        <v>159</v>
      </c>
      <c r="E509" s="146" t="s">
        <v>19</v>
      </c>
      <c r="F509" s="147" t="s">
        <v>271</v>
      </c>
      <c r="H509" s="146" t="s">
        <v>19</v>
      </c>
      <c r="I509" s="148"/>
      <c r="L509" s="144"/>
      <c r="M509" s="149"/>
      <c r="T509" s="150"/>
      <c r="AT509" s="146" t="s">
        <v>159</v>
      </c>
      <c r="AU509" s="146" t="s">
        <v>82</v>
      </c>
      <c r="AV509" s="12" t="s">
        <v>80</v>
      </c>
      <c r="AW509" s="12" t="s">
        <v>33</v>
      </c>
      <c r="AX509" s="12" t="s">
        <v>72</v>
      </c>
      <c r="AY509" s="146" t="s">
        <v>142</v>
      </c>
    </row>
    <row r="510" spans="2:65" s="13" customFormat="1">
      <c r="B510" s="151"/>
      <c r="D510" s="145" t="s">
        <v>159</v>
      </c>
      <c r="E510" s="152" t="s">
        <v>19</v>
      </c>
      <c r="F510" s="153" t="s">
        <v>483</v>
      </c>
      <c r="H510" s="154">
        <v>124.82</v>
      </c>
      <c r="I510" s="155"/>
      <c r="L510" s="151"/>
      <c r="M510" s="156"/>
      <c r="T510" s="157"/>
      <c r="AT510" s="152" t="s">
        <v>159</v>
      </c>
      <c r="AU510" s="152" t="s">
        <v>82</v>
      </c>
      <c r="AV510" s="13" t="s">
        <v>82</v>
      </c>
      <c r="AW510" s="13" t="s">
        <v>33</v>
      </c>
      <c r="AX510" s="13" t="s">
        <v>80</v>
      </c>
      <c r="AY510" s="152" t="s">
        <v>142</v>
      </c>
    </row>
    <row r="511" spans="2:65" s="1" customFormat="1" ht="16.5" customHeight="1">
      <c r="B511" s="32"/>
      <c r="C511" s="127" t="s">
        <v>776</v>
      </c>
      <c r="D511" s="127" t="s">
        <v>145</v>
      </c>
      <c r="E511" s="128" t="s">
        <v>777</v>
      </c>
      <c r="F511" s="129" t="s">
        <v>778</v>
      </c>
      <c r="G511" s="130" t="s">
        <v>185</v>
      </c>
      <c r="H511" s="131">
        <v>150</v>
      </c>
      <c r="I511" s="132"/>
      <c r="J511" s="133">
        <f>ROUND(I511*H511,2)</f>
        <v>0</v>
      </c>
      <c r="K511" s="129" t="s">
        <v>149</v>
      </c>
      <c r="L511" s="32"/>
      <c r="M511" s="134" t="s">
        <v>19</v>
      </c>
      <c r="N511" s="135" t="s">
        <v>43</v>
      </c>
      <c r="P511" s="136">
        <f>O511*H511</f>
        <v>0</v>
      </c>
      <c r="Q511" s="136">
        <v>3.0000000000000001E-5</v>
      </c>
      <c r="R511" s="136">
        <f>Q511*H511</f>
        <v>4.5000000000000005E-3</v>
      </c>
      <c r="S511" s="136">
        <v>0</v>
      </c>
      <c r="T511" s="137">
        <f>S511*H511</f>
        <v>0</v>
      </c>
      <c r="AR511" s="138" t="s">
        <v>251</v>
      </c>
      <c r="AT511" s="138" t="s">
        <v>145</v>
      </c>
      <c r="AU511" s="138" t="s">
        <v>82</v>
      </c>
      <c r="AY511" s="17" t="s">
        <v>142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80</v>
      </c>
      <c r="BK511" s="139">
        <f>ROUND(I511*H511,2)</f>
        <v>0</v>
      </c>
      <c r="BL511" s="17" t="s">
        <v>251</v>
      </c>
      <c r="BM511" s="138" t="s">
        <v>779</v>
      </c>
    </row>
    <row r="512" spans="2:65" s="1" customFormat="1">
      <c r="B512" s="32"/>
      <c r="D512" s="140" t="s">
        <v>152</v>
      </c>
      <c r="F512" s="141" t="s">
        <v>780</v>
      </c>
      <c r="I512" s="142"/>
      <c r="L512" s="32"/>
      <c r="M512" s="143"/>
      <c r="T512" s="53"/>
      <c r="AT512" s="17" t="s">
        <v>152</v>
      </c>
      <c r="AU512" s="17" t="s">
        <v>82</v>
      </c>
    </row>
    <row r="513" spans="2:65" s="1" customFormat="1" ht="24.2" customHeight="1">
      <c r="B513" s="32"/>
      <c r="C513" s="127" t="s">
        <v>781</v>
      </c>
      <c r="D513" s="127" t="s">
        <v>145</v>
      </c>
      <c r="E513" s="128" t="s">
        <v>782</v>
      </c>
      <c r="F513" s="129" t="s">
        <v>783</v>
      </c>
      <c r="G513" s="130" t="s">
        <v>156</v>
      </c>
      <c r="H513" s="131">
        <v>4.4939999999999998</v>
      </c>
      <c r="I513" s="132"/>
      <c r="J513" s="133">
        <f>ROUND(I513*H513,2)</f>
        <v>0</v>
      </c>
      <c r="K513" s="129" t="s">
        <v>149</v>
      </c>
      <c r="L513" s="32"/>
      <c r="M513" s="134" t="s">
        <v>19</v>
      </c>
      <c r="N513" s="135" t="s">
        <v>43</v>
      </c>
      <c r="P513" s="136">
        <f>O513*H513</f>
        <v>0</v>
      </c>
      <c r="Q513" s="136">
        <v>0</v>
      </c>
      <c r="R513" s="136">
        <f>Q513*H513</f>
        <v>0</v>
      </c>
      <c r="S513" s="136">
        <v>0</v>
      </c>
      <c r="T513" s="137">
        <f>S513*H513</f>
        <v>0</v>
      </c>
      <c r="AR513" s="138" t="s">
        <v>251</v>
      </c>
      <c r="AT513" s="138" t="s">
        <v>145</v>
      </c>
      <c r="AU513" s="138" t="s">
        <v>82</v>
      </c>
      <c r="AY513" s="17" t="s">
        <v>142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80</v>
      </c>
      <c r="BK513" s="139">
        <f>ROUND(I513*H513,2)</f>
        <v>0</v>
      </c>
      <c r="BL513" s="17" t="s">
        <v>251</v>
      </c>
      <c r="BM513" s="138" t="s">
        <v>784</v>
      </c>
    </row>
    <row r="514" spans="2:65" s="1" customFormat="1">
      <c r="B514" s="32"/>
      <c r="D514" s="140" t="s">
        <v>152</v>
      </c>
      <c r="F514" s="141" t="s">
        <v>785</v>
      </c>
      <c r="I514" s="142"/>
      <c r="L514" s="32"/>
      <c r="M514" s="143"/>
      <c r="T514" s="53"/>
      <c r="AT514" s="17" t="s">
        <v>152</v>
      </c>
      <c r="AU514" s="17" t="s">
        <v>82</v>
      </c>
    </row>
    <row r="515" spans="2:65" s="11" customFormat="1" ht="22.9" customHeight="1">
      <c r="B515" s="115"/>
      <c r="D515" s="116" t="s">
        <v>71</v>
      </c>
      <c r="E515" s="125" t="s">
        <v>786</v>
      </c>
      <c r="F515" s="125" t="s">
        <v>787</v>
      </c>
      <c r="I515" s="118"/>
      <c r="J515" s="126">
        <f>BK515</f>
        <v>0</v>
      </c>
      <c r="L515" s="115"/>
      <c r="M515" s="120"/>
      <c r="P515" s="121">
        <f>SUM(P516:P567)</f>
        <v>0</v>
      </c>
      <c r="R515" s="121">
        <f>SUM(R516:R567)</f>
        <v>0.49416793000000003</v>
      </c>
      <c r="T515" s="122">
        <f>SUM(T516:T567)</f>
        <v>0.54876000000000003</v>
      </c>
      <c r="AR515" s="116" t="s">
        <v>82</v>
      </c>
      <c r="AT515" s="123" t="s">
        <v>71</v>
      </c>
      <c r="AU515" s="123" t="s">
        <v>80</v>
      </c>
      <c r="AY515" s="116" t="s">
        <v>142</v>
      </c>
      <c r="BK515" s="124">
        <f>SUM(BK516:BK567)</f>
        <v>0</v>
      </c>
    </row>
    <row r="516" spans="2:65" s="1" customFormat="1" ht="16.5" customHeight="1">
      <c r="B516" s="32"/>
      <c r="C516" s="127" t="s">
        <v>788</v>
      </c>
      <c r="D516" s="127" t="s">
        <v>145</v>
      </c>
      <c r="E516" s="128" t="s">
        <v>789</v>
      </c>
      <c r="F516" s="129" t="s">
        <v>790</v>
      </c>
      <c r="G516" s="130" t="s">
        <v>170</v>
      </c>
      <c r="H516" s="131">
        <v>144.85</v>
      </c>
      <c r="I516" s="132"/>
      <c r="J516" s="133">
        <f>ROUND(I516*H516,2)</f>
        <v>0</v>
      </c>
      <c r="K516" s="129" t="s">
        <v>149</v>
      </c>
      <c r="L516" s="32"/>
      <c r="M516" s="134" t="s">
        <v>19</v>
      </c>
      <c r="N516" s="135" t="s">
        <v>43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251</v>
      </c>
      <c r="AT516" s="138" t="s">
        <v>145</v>
      </c>
      <c r="AU516" s="138" t="s">
        <v>82</v>
      </c>
      <c r="AY516" s="17" t="s">
        <v>142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80</v>
      </c>
      <c r="BK516" s="139">
        <f>ROUND(I516*H516,2)</f>
        <v>0</v>
      </c>
      <c r="BL516" s="17" t="s">
        <v>251</v>
      </c>
      <c r="BM516" s="138" t="s">
        <v>791</v>
      </c>
    </row>
    <row r="517" spans="2:65" s="1" customFormat="1">
      <c r="B517" s="32"/>
      <c r="D517" s="140" t="s">
        <v>152</v>
      </c>
      <c r="F517" s="141" t="s">
        <v>792</v>
      </c>
      <c r="I517" s="142"/>
      <c r="L517" s="32"/>
      <c r="M517" s="143"/>
      <c r="T517" s="53"/>
      <c r="AT517" s="17" t="s">
        <v>152</v>
      </c>
      <c r="AU517" s="17" t="s">
        <v>82</v>
      </c>
    </row>
    <row r="518" spans="2:65" s="12" customFormat="1">
      <c r="B518" s="144"/>
      <c r="D518" s="145" t="s">
        <v>159</v>
      </c>
      <c r="E518" s="146" t="s">
        <v>19</v>
      </c>
      <c r="F518" s="147" t="s">
        <v>267</v>
      </c>
      <c r="H518" s="146" t="s">
        <v>19</v>
      </c>
      <c r="I518" s="148"/>
      <c r="L518" s="144"/>
      <c r="M518" s="149"/>
      <c r="T518" s="150"/>
      <c r="AT518" s="146" t="s">
        <v>159</v>
      </c>
      <c r="AU518" s="146" t="s">
        <v>82</v>
      </c>
      <c r="AV518" s="12" t="s">
        <v>80</v>
      </c>
      <c r="AW518" s="12" t="s">
        <v>33</v>
      </c>
      <c r="AX518" s="12" t="s">
        <v>72</v>
      </c>
      <c r="AY518" s="146" t="s">
        <v>142</v>
      </c>
    </row>
    <row r="519" spans="2:65" s="13" customFormat="1">
      <c r="B519" s="151"/>
      <c r="D519" s="145" t="s">
        <v>159</v>
      </c>
      <c r="E519" s="152" t="s">
        <v>19</v>
      </c>
      <c r="F519" s="153" t="s">
        <v>295</v>
      </c>
      <c r="H519" s="154">
        <v>11.85</v>
      </c>
      <c r="I519" s="155"/>
      <c r="L519" s="151"/>
      <c r="M519" s="156"/>
      <c r="T519" s="157"/>
      <c r="AT519" s="152" t="s">
        <v>159</v>
      </c>
      <c r="AU519" s="152" t="s">
        <v>82</v>
      </c>
      <c r="AV519" s="13" t="s">
        <v>82</v>
      </c>
      <c r="AW519" s="13" t="s">
        <v>33</v>
      </c>
      <c r="AX519" s="13" t="s">
        <v>72</v>
      </c>
      <c r="AY519" s="152" t="s">
        <v>142</v>
      </c>
    </row>
    <row r="520" spans="2:65" s="12" customFormat="1">
      <c r="B520" s="144"/>
      <c r="D520" s="145" t="s">
        <v>159</v>
      </c>
      <c r="E520" s="146" t="s">
        <v>19</v>
      </c>
      <c r="F520" s="147" t="s">
        <v>269</v>
      </c>
      <c r="H520" s="146" t="s">
        <v>19</v>
      </c>
      <c r="I520" s="148"/>
      <c r="L520" s="144"/>
      <c r="M520" s="149"/>
      <c r="T520" s="150"/>
      <c r="AT520" s="146" t="s">
        <v>159</v>
      </c>
      <c r="AU520" s="146" t="s">
        <v>82</v>
      </c>
      <c r="AV520" s="12" t="s">
        <v>80</v>
      </c>
      <c r="AW520" s="12" t="s">
        <v>33</v>
      </c>
      <c r="AX520" s="12" t="s">
        <v>72</v>
      </c>
      <c r="AY520" s="146" t="s">
        <v>142</v>
      </c>
    </row>
    <row r="521" spans="2:65" s="13" customFormat="1">
      <c r="B521" s="151"/>
      <c r="D521" s="145" t="s">
        <v>159</v>
      </c>
      <c r="E521" s="152" t="s">
        <v>19</v>
      </c>
      <c r="F521" s="153" t="s">
        <v>301</v>
      </c>
      <c r="H521" s="154">
        <v>133</v>
      </c>
      <c r="I521" s="155"/>
      <c r="L521" s="151"/>
      <c r="M521" s="156"/>
      <c r="T521" s="157"/>
      <c r="AT521" s="152" t="s">
        <v>159</v>
      </c>
      <c r="AU521" s="152" t="s">
        <v>82</v>
      </c>
      <c r="AV521" s="13" t="s">
        <v>82</v>
      </c>
      <c r="AW521" s="13" t="s">
        <v>33</v>
      </c>
      <c r="AX521" s="13" t="s">
        <v>72</v>
      </c>
      <c r="AY521" s="152" t="s">
        <v>142</v>
      </c>
    </row>
    <row r="522" spans="2:65" s="14" customFormat="1">
      <c r="B522" s="168"/>
      <c r="D522" s="145" t="s">
        <v>159</v>
      </c>
      <c r="E522" s="169" t="s">
        <v>19</v>
      </c>
      <c r="F522" s="170" t="s">
        <v>181</v>
      </c>
      <c r="H522" s="171">
        <v>144.85</v>
      </c>
      <c r="I522" s="172"/>
      <c r="L522" s="168"/>
      <c r="M522" s="173"/>
      <c r="T522" s="174"/>
      <c r="AT522" s="169" t="s">
        <v>159</v>
      </c>
      <c r="AU522" s="169" t="s">
        <v>82</v>
      </c>
      <c r="AV522" s="14" t="s">
        <v>150</v>
      </c>
      <c r="AW522" s="14" t="s">
        <v>33</v>
      </c>
      <c r="AX522" s="14" t="s">
        <v>80</v>
      </c>
      <c r="AY522" s="169" t="s">
        <v>142</v>
      </c>
    </row>
    <row r="523" spans="2:65" s="1" customFormat="1" ht="16.5" customHeight="1">
      <c r="B523" s="32"/>
      <c r="C523" s="127" t="s">
        <v>793</v>
      </c>
      <c r="D523" s="127" t="s">
        <v>145</v>
      </c>
      <c r="E523" s="128" t="s">
        <v>794</v>
      </c>
      <c r="F523" s="129" t="s">
        <v>795</v>
      </c>
      <c r="G523" s="130" t="s">
        <v>170</v>
      </c>
      <c r="H523" s="131">
        <v>144.85</v>
      </c>
      <c r="I523" s="132"/>
      <c r="J523" s="133">
        <f>ROUND(I523*H523,2)</f>
        <v>0</v>
      </c>
      <c r="K523" s="129" t="s">
        <v>149</v>
      </c>
      <c r="L523" s="32"/>
      <c r="M523" s="134" t="s">
        <v>19</v>
      </c>
      <c r="N523" s="135" t="s">
        <v>43</v>
      </c>
      <c r="P523" s="136">
        <f>O523*H523</f>
        <v>0</v>
      </c>
      <c r="Q523" s="136">
        <v>3.0000000000000001E-5</v>
      </c>
      <c r="R523" s="136">
        <f>Q523*H523</f>
        <v>4.3454999999999995E-3</v>
      </c>
      <c r="S523" s="136">
        <v>0</v>
      </c>
      <c r="T523" s="137">
        <f>S523*H523</f>
        <v>0</v>
      </c>
      <c r="AR523" s="138" t="s">
        <v>251</v>
      </c>
      <c r="AT523" s="138" t="s">
        <v>145</v>
      </c>
      <c r="AU523" s="138" t="s">
        <v>82</v>
      </c>
      <c r="AY523" s="17" t="s">
        <v>142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7" t="s">
        <v>80</v>
      </c>
      <c r="BK523" s="139">
        <f>ROUND(I523*H523,2)</f>
        <v>0</v>
      </c>
      <c r="BL523" s="17" t="s">
        <v>251</v>
      </c>
      <c r="BM523" s="138" t="s">
        <v>796</v>
      </c>
    </row>
    <row r="524" spans="2:65" s="1" customFormat="1">
      <c r="B524" s="32"/>
      <c r="D524" s="140" t="s">
        <v>152</v>
      </c>
      <c r="F524" s="141" t="s">
        <v>797</v>
      </c>
      <c r="I524" s="142"/>
      <c r="L524" s="32"/>
      <c r="M524" s="143"/>
      <c r="T524" s="53"/>
      <c r="AT524" s="17" t="s">
        <v>152</v>
      </c>
      <c r="AU524" s="17" t="s">
        <v>82</v>
      </c>
    </row>
    <row r="525" spans="2:65" s="12" customFormat="1">
      <c r="B525" s="144"/>
      <c r="D525" s="145" t="s">
        <v>159</v>
      </c>
      <c r="E525" s="146" t="s">
        <v>19</v>
      </c>
      <c r="F525" s="147" t="s">
        <v>267</v>
      </c>
      <c r="H525" s="146" t="s">
        <v>19</v>
      </c>
      <c r="I525" s="148"/>
      <c r="L525" s="144"/>
      <c r="M525" s="149"/>
      <c r="T525" s="150"/>
      <c r="AT525" s="146" t="s">
        <v>159</v>
      </c>
      <c r="AU525" s="146" t="s">
        <v>82</v>
      </c>
      <c r="AV525" s="12" t="s">
        <v>80</v>
      </c>
      <c r="AW525" s="12" t="s">
        <v>33</v>
      </c>
      <c r="AX525" s="12" t="s">
        <v>72</v>
      </c>
      <c r="AY525" s="146" t="s">
        <v>142</v>
      </c>
    </row>
    <row r="526" spans="2:65" s="13" customFormat="1">
      <c r="B526" s="151"/>
      <c r="D526" s="145" t="s">
        <v>159</v>
      </c>
      <c r="E526" s="152" t="s">
        <v>19</v>
      </c>
      <c r="F526" s="153" t="s">
        <v>295</v>
      </c>
      <c r="H526" s="154">
        <v>11.85</v>
      </c>
      <c r="I526" s="155"/>
      <c r="L526" s="151"/>
      <c r="M526" s="156"/>
      <c r="T526" s="157"/>
      <c r="AT526" s="152" t="s">
        <v>159</v>
      </c>
      <c r="AU526" s="152" t="s">
        <v>82</v>
      </c>
      <c r="AV526" s="13" t="s">
        <v>82</v>
      </c>
      <c r="AW526" s="13" t="s">
        <v>33</v>
      </c>
      <c r="AX526" s="13" t="s">
        <v>72</v>
      </c>
      <c r="AY526" s="152" t="s">
        <v>142</v>
      </c>
    </row>
    <row r="527" spans="2:65" s="12" customFormat="1">
      <c r="B527" s="144"/>
      <c r="D527" s="145" t="s">
        <v>159</v>
      </c>
      <c r="E527" s="146" t="s">
        <v>19</v>
      </c>
      <c r="F527" s="147" t="s">
        <v>269</v>
      </c>
      <c r="H527" s="146" t="s">
        <v>19</v>
      </c>
      <c r="I527" s="148"/>
      <c r="L527" s="144"/>
      <c r="M527" s="149"/>
      <c r="T527" s="150"/>
      <c r="AT527" s="146" t="s">
        <v>159</v>
      </c>
      <c r="AU527" s="146" t="s">
        <v>82</v>
      </c>
      <c r="AV527" s="12" t="s">
        <v>80</v>
      </c>
      <c r="AW527" s="12" t="s">
        <v>33</v>
      </c>
      <c r="AX527" s="12" t="s">
        <v>72</v>
      </c>
      <c r="AY527" s="146" t="s">
        <v>142</v>
      </c>
    </row>
    <row r="528" spans="2:65" s="13" customFormat="1">
      <c r="B528" s="151"/>
      <c r="D528" s="145" t="s">
        <v>159</v>
      </c>
      <c r="E528" s="152" t="s">
        <v>19</v>
      </c>
      <c r="F528" s="153" t="s">
        <v>301</v>
      </c>
      <c r="H528" s="154">
        <v>133</v>
      </c>
      <c r="I528" s="155"/>
      <c r="L528" s="151"/>
      <c r="M528" s="156"/>
      <c r="T528" s="157"/>
      <c r="AT528" s="152" t="s">
        <v>159</v>
      </c>
      <c r="AU528" s="152" t="s">
        <v>82</v>
      </c>
      <c r="AV528" s="13" t="s">
        <v>82</v>
      </c>
      <c r="AW528" s="13" t="s">
        <v>33</v>
      </c>
      <c r="AX528" s="13" t="s">
        <v>72</v>
      </c>
      <c r="AY528" s="152" t="s">
        <v>142</v>
      </c>
    </row>
    <row r="529" spans="2:65" s="14" customFormat="1">
      <c r="B529" s="168"/>
      <c r="D529" s="145" t="s">
        <v>159</v>
      </c>
      <c r="E529" s="169" t="s">
        <v>19</v>
      </c>
      <c r="F529" s="170" t="s">
        <v>181</v>
      </c>
      <c r="H529" s="171">
        <v>144.85</v>
      </c>
      <c r="I529" s="172"/>
      <c r="L529" s="168"/>
      <c r="M529" s="173"/>
      <c r="T529" s="174"/>
      <c r="AT529" s="169" t="s">
        <v>159</v>
      </c>
      <c r="AU529" s="169" t="s">
        <v>82</v>
      </c>
      <c r="AV529" s="14" t="s">
        <v>150</v>
      </c>
      <c r="AW529" s="14" t="s">
        <v>33</v>
      </c>
      <c r="AX529" s="14" t="s">
        <v>80</v>
      </c>
      <c r="AY529" s="169" t="s">
        <v>142</v>
      </c>
    </row>
    <row r="530" spans="2:65" s="1" customFormat="1" ht="16.5" customHeight="1">
      <c r="B530" s="32"/>
      <c r="C530" s="127" t="s">
        <v>798</v>
      </c>
      <c r="D530" s="127" t="s">
        <v>145</v>
      </c>
      <c r="E530" s="128" t="s">
        <v>799</v>
      </c>
      <c r="F530" s="129" t="s">
        <v>800</v>
      </c>
      <c r="G530" s="130" t="s">
        <v>170</v>
      </c>
      <c r="H530" s="131">
        <v>167.92</v>
      </c>
      <c r="I530" s="132"/>
      <c r="J530" s="133">
        <f>ROUND(I530*H530,2)</f>
        <v>0</v>
      </c>
      <c r="K530" s="129" t="s">
        <v>149</v>
      </c>
      <c r="L530" s="32"/>
      <c r="M530" s="134" t="s">
        <v>19</v>
      </c>
      <c r="N530" s="135" t="s">
        <v>43</v>
      </c>
      <c r="P530" s="136">
        <f>O530*H530</f>
        <v>0</v>
      </c>
      <c r="Q530" s="136">
        <v>0</v>
      </c>
      <c r="R530" s="136">
        <f>Q530*H530</f>
        <v>0</v>
      </c>
      <c r="S530" s="136">
        <v>3.0000000000000001E-3</v>
      </c>
      <c r="T530" s="137">
        <f>S530*H530</f>
        <v>0.50375999999999999</v>
      </c>
      <c r="AR530" s="138" t="s">
        <v>251</v>
      </c>
      <c r="AT530" s="138" t="s">
        <v>145</v>
      </c>
      <c r="AU530" s="138" t="s">
        <v>82</v>
      </c>
      <c r="AY530" s="17" t="s">
        <v>142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80</v>
      </c>
      <c r="BK530" s="139">
        <f>ROUND(I530*H530,2)</f>
        <v>0</v>
      </c>
      <c r="BL530" s="17" t="s">
        <v>251</v>
      </c>
      <c r="BM530" s="138" t="s">
        <v>801</v>
      </c>
    </row>
    <row r="531" spans="2:65" s="1" customFormat="1">
      <c r="B531" s="32"/>
      <c r="D531" s="140" t="s">
        <v>152</v>
      </c>
      <c r="F531" s="141" t="s">
        <v>802</v>
      </c>
      <c r="I531" s="142"/>
      <c r="L531" s="32"/>
      <c r="M531" s="143"/>
      <c r="T531" s="53"/>
      <c r="AT531" s="17" t="s">
        <v>152</v>
      </c>
      <c r="AU531" s="17" t="s">
        <v>82</v>
      </c>
    </row>
    <row r="532" spans="2:65" s="13" customFormat="1">
      <c r="B532" s="151"/>
      <c r="D532" s="145" t="s">
        <v>159</v>
      </c>
      <c r="E532" s="152" t="s">
        <v>19</v>
      </c>
      <c r="F532" s="153" t="s">
        <v>803</v>
      </c>
      <c r="H532" s="154">
        <v>167.92</v>
      </c>
      <c r="I532" s="155"/>
      <c r="L532" s="151"/>
      <c r="M532" s="156"/>
      <c r="T532" s="157"/>
      <c r="AT532" s="152" t="s">
        <v>159</v>
      </c>
      <c r="AU532" s="152" t="s">
        <v>82</v>
      </c>
      <c r="AV532" s="13" t="s">
        <v>82</v>
      </c>
      <c r="AW532" s="13" t="s">
        <v>33</v>
      </c>
      <c r="AX532" s="13" t="s">
        <v>72</v>
      </c>
      <c r="AY532" s="152" t="s">
        <v>142</v>
      </c>
    </row>
    <row r="533" spans="2:65" s="14" customFormat="1">
      <c r="B533" s="168"/>
      <c r="D533" s="145" t="s">
        <v>159</v>
      </c>
      <c r="E533" s="169" t="s">
        <v>19</v>
      </c>
      <c r="F533" s="170" t="s">
        <v>181</v>
      </c>
      <c r="H533" s="171">
        <v>167.92</v>
      </c>
      <c r="I533" s="172"/>
      <c r="L533" s="168"/>
      <c r="M533" s="173"/>
      <c r="T533" s="174"/>
      <c r="AT533" s="169" t="s">
        <v>159</v>
      </c>
      <c r="AU533" s="169" t="s">
        <v>82</v>
      </c>
      <c r="AV533" s="14" t="s">
        <v>150</v>
      </c>
      <c r="AW533" s="14" t="s">
        <v>33</v>
      </c>
      <c r="AX533" s="14" t="s">
        <v>80</v>
      </c>
      <c r="AY533" s="169" t="s">
        <v>142</v>
      </c>
    </row>
    <row r="534" spans="2:65" s="1" customFormat="1" ht="16.5" customHeight="1">
      <c r="B534" s="32"/>
      <c r="C534" s="127" t="s">
        <v>804</v>
      </c>
      <c r="D534" s="127" t="s">
        <v>145</v>
      </c>
      <c r="E534" s="128" t="s">
        <v>805</v>
      </c>
      <c r="F534" s="129" t="s">
        <v>806</v>
      </c>
      <c r="G534" s="130" t="s">
        <v>170</v>
      </c>
      <c r="H534" s="131">
        <v>11.85</v>
      </c>
      <c r="I534" s="132"/>
      <c r="J534" s="133">
        <f>ROUND(I534*H534,2)</f>
        <v>0</v>
      </c>
      <c r="K534" s="129" t="s">
        <v>149</v>
      </c>
      <c r="L534" s="32"/>
      <c r="M534" s="134" t="s">
        <v>19</v>
      </c>
      <c r="N534" s="135" t="s">
        <v>43</v>
      </c>
      <c r="P534" s="136">
        <f>O534*H534</f>
        <v>0</v>
      </c>
      <c r="Q534" s="136">
        <v>5.0000000000000001E-4</v>
      </c>
      <c r="R534" s="136">
        <f>Q534*H534</f>
        <v>5.9249999999999997E-3</v>
      </c>
      <c r="S534" s="136">
        <v>0</v>
      </c>
      <c r="T534" s="137">
        <f>S534*H534</f>
        <v>0</v>
      </c>
      <c r="AR534" s="138" t="s">
        <v>251</v>
      </c>
      <c r="AT534" s="138" t="s">
        <v>145</v>
      </c>
      <c r="AU534" s="138" t="s">
        <v>82</v>
      </c>
      <c r="AY534" s="17" t="s">
        <v>142</v>
      </c>
      <c r="BE534" s="139">
        <f>IF(N534="základní",J534,0)</f>
        <v>0</v>
      </c>
      <c r="BF534" s="139">
        <f>IF(N534="snížená",J534,0)</f>
        <v>0</v>
      </c>
      <c r="BG534" s="139">
        <f>IF(N534="zákl. přenesená",J534,0)</f>
        <v>0</v>
      </c>
      <c r="BH534" s="139">
        <f>IF(N534="sníž. přenesená",J534,0)</f>
        <v>0</v>
      </c>
      <c r="BI534" s="139">
        <f>IF(N534="nulová",J534,0)</f>
        <v>0</v>
      </c>
      <c r="BJ534" s="17" t="s">
        <v>80</v>
      </c>
      <c r="BK534" s="139">
        <f>ROUND(I534*H534,2)</f>
        <v>0</v>
      </c>
      <c r="BL534" s="17" t="s">
        <v>251</v>
      </c>
      <c r="BM534" s="138" t="s">
        <v>807</v>
      </c>
    </row>
    <row r="535" spans="2:65" s="1" customFormat="1">
      <c r="B535" s="32"/>
      <c r="D535" s="140" t="s">
        <v>152</v>
      </c>
      <c r="F535" s="141" t="s">
        <v>808</v>
      </c>
      <c r="I535" s="142"/>
      <c r="L535" s="32"/>
      <c r="M535" s="143"/>
      <c r="T535" s="53"/>
      <c r="AT535" s="17" t="s">
        <v>152</v>
      </c>
      <c r="AU535" s="17" t="s">
        <v>82</v>
      </c>
    </row>
    <row r="536" spans="2:65" s="12" customFormat="1">
      <c r="B536" s="144"/>
      <c r="D536" s="145" t="s">
        <v>159</v>
      </c>
      <c r="E536" s="146" t="s">
        <v>19</v>
      </c>
      <c r="F536" s="147" t="s">
        <v>267</v>
      </c>
      <c r="H536" s="146" t="s">
        <v>19</v>
      </c>
      <c r="I536" s="148"/>
      <c r="L536" s="144"/>
      <c r="M536" s="149"/>
      <c r="T536" s="150"/>
      <c r="AT536" s="146" t="s">
        <v>159</v>
      </c>
      <c r="AU536" s="146" t="s">
        <v>82</v>
      </c>
      <c r="AV536" s="12" t="s">
        <v>80</v>
      </c>
      <c r="AW536" s="12" t="s">
        <v>33</v>
      </c>
      <c r="AX536" s="12" t="s">
        <v>72</v>
      </c>
      <c r="AY536" s="146" t="s">
        <v>142</v>
      </c>
    </row>
    <row r="537" spans="2:65" s="13" customFormat="1">
      <c r="B537" s="151"/>
      <c r="D537" s="145" t="s">
        <v>159</v>
      </c>
      <c r="E537" s="152" t="s">
        <v>19</v>
      </c>
      <c r="F537" s="153" t="s">
        <v>295</v>
      </c>
      <c r="H537" s="154">
        <v>11.85</v>
      </c>
      <c r="I537" s="155"/>
      <c r="L537" s="151"/>
      <c r="M537" s="156"/>
      <c r="T537" s="157"/>
      <c r="AT537" s="152" t="s">
        <v>159</v>
      </c>
      <c r="AU537" s="152" t="s">
        <v>82</v>
      </c>
      <c r="AV537" s="13" t="s">
        <v>82</v>
      </c>
      <c r="AW537" s="13" t="s">
        <v>33</v>
      </c>
      <c r="AX537" s="13" t="s">
        <v>80</v>
      </c>
      <c r="AY537" s="152" t="s">
        <v>142</v>
      </c>
    </row>
    <row r="538" spans="2:65" s="1" customFormat="1" ht="24.2" customHeight="1">
      <c r="B538" s="32"/>
      <c r="C538" s="158" t="s">
        <v>809</v>
      </c>
      <c r="D538" s="158" t="s">
        <v>162</v>
      </c>
      <c r="E538" s="159" t="s">
        <v>810</v>
      </c>
      <c r="F538" s="160" t="s">
        <v>811</v>
      </c>
      <c r="G538" s="161" t="s">
        <v>170</v>
      </c>
      <c r="H538" s="162">
        <v>13.035</v>
      </c>
      <c r="I538" s="163"/>
      <c r="J538" s="164">
        <f>ROUND(I538*H538,2)</f>
        <v>0</v>
      </c>
      <c r="K538" s="160" t="s">
        <v>19</v>
      </c>
      <c r="L538" s="165"/>
      <c r="M538" s="166" t="s">
        <v>19</v>
      </c>
      <c r="N538" s="167" t="s">
        <v>43</v>
      </c>
      <c r="P538" s="136">
        <f>O538*H538</f>
        <v>0</v>
      </c>
      <c r="Q538" s="136">
        <v>7.6000000000000004E-4</v>
      </c>
      <c r="R538" s="136">
        <f>Q538*H538</f>
        <v>9.9066000000000015E-3</v>
      </c>
      <c r="S538" s="136">
        <v>0</v>
      </c>
      <c r="T538" s="137">
        <f>S538*H538</f>
        <v>0</v>
      </c>
      <c r="AR538" s="138" t="s">
        <v>360</v>
      </c>
      <c r="AT538" s="138" t="s">
        <v>162</v>
      </c>
      <c r="AU538" s="138" t="s">
        <v>82</v>
      </c>
      <c r="AY538" s="17" t="s">
        <v>142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80</v>
      </c>
      <c r="BK538" s="139">
        <f>ROUND(I538*H538,2)</f>
        <v>0</v>
      </c>
      <c r="BL538" s="17" t="s">
        <v>251</v>
      </c>
      <c r="BM538" s="138" t="s">
        <v>812</v>
      </c>
    </row>
    <row r="539" spans="2:65" s="13" customFormat="1">
      <c r="B539" s="151"/>
      <c r="D539" s="145" t="s">
        <v>159</v>
      </c>
      <c r="E539" s="152" t="s">
        <v>19</v>
      </c>
      <c r="F539" s="153" t="s">
        <v>813</v>
      </c>
      <c r="H539" s="154">
        <v>13.035</v>
      </c>
      <c r="I539" s="155"/>
      <c r="L539" s="151"/>
      <c r="M539" s="156"/>
      <c r="T539" s="157"/>
      <c r="AT539" s="152" t="s">
        <v>159</v>
      </c>
      <c r="AU539" s="152" t="s">
        <v>82</v>
      </c>
      <c r="AV539" s="13" t="s">
        <v>82</v>
      </c>
      <c r="AW539" s="13" t="s">
        <v>33</v>
      </c>
      <c r="AX539" s="13" t="s">
        <v>80</v>
      </c>
      <c r="AY539" s="152" t="s">
        <v>142</v>
      </c>
    </row>
    <row r="540" spans="2:65" s="1" customFormat="1" ht="16.5" customHeight="1">
      <c r="B540" s="32"/>
      <c r="C540" s="127" t="s">
        <v>814</v>
      </c>
      <c r="D540" s="127" t="s">
        <v>145</v>
      </c>
      <c r="E540" s="128" t="s">
        <v>815</v>
      </c>
      <c r="F540" s="129" t="s">
        <v>816</v>
      </c>
      <c r="G540" s="130" t="s">
        <v>170</v>
      </c>
      <c r="H540" s="131">
        <v>133</v>
      </c>
      <c r="I540" s="132"/>
      <c r="J540" s="133">
        <f>ROUND(I540*H540,2)</f>
        <v>0</v>
      </c>
      <c r="K540" s="129" t="s">
        <v>149</v>
      </c>
      <c r="L540" s="32"/>
      <c r="M540" s="134" t="s">
        <v>19</v>
      </c>
      <c r="N540" s="135" t="s">
        <v>43</v>
      </c>
      <c r="P540" s="136">
        <f>O540*H540</f>
        <v>0</v>
      </c>
      <c r="Q540" s="136">
        <v>2.9999999999999997E-4</v>
      </c>
      <c r="R540" s="136">
        <f>Q540*H540</f>
        <v>3.9899999999999998E-2</v>
      </c>
      <c r="S540" s="136">
        <v>0</v>
      </c>
      <c r="T540" s="137">
        <f>S540*H540</f>
        <v>0</v>
      </c>
      <c r="AR540" s="138" t="s">
        <v>251</v>
      </c>
      <c r="AT540" s="138" t="s">
        <v>145</v>
      </c>
      <c r="AU540" s="138" t="s">
        <v>82</v>
      </c>
      <c r="AY540" s="17" t="s">
        <v>142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80</v>
      </c>
      <c r="BK540" s="139">
        <f>ROUND(I540*H540,2)</f>
        <v>0</v>
      </c>
      <c r="BL540" s="17" t="s">
        <v>251</v>
      </c>
      <c r="BM540" s="138" t="s">
        <v>817</v>
      </c>
    </row>
    <row r="541" spans="2:65" s="1" customFormat="1">
      <c r="B541" s="32"/>
      <c r="D541" s="140" t="s">
        <v>152</v>
      </c>
      <c r="F541" s="141" t="s">
        <v>818</v>
      </c>
      <c r="I541" s="142"/>
      <c r="L541" s="32"/>
      <c r="M541" s="143"/>
      <c r="T541" s="53"/>
      <c r="AT541" s="17" t="s">
        <v>152</v>
      </c>
      <c r="AU541" s="17" t="s">
        <v>82</v>
      </c>
    </row>
    <row r="542" spans="2:65" s="12" customFormat="1">
      <c r="B542" s="144"/>
      <c r="D542" s="145" t="s">
        <v>159</v>
      </c>
      <c r="E542" s="146" t="s">
        <v>19</v>
      </c>
      <c r="F542" s="147" t="s">
        <v>269</v>
      </c>
      <c r="H542" s="146" t="s">
        <v>19</v>
      </c>
      <c r="I542" s="148"/>
      <c r="L542" s="144"/>
      <c r="M542" s="149"/>
      <c r="T542" s="150"/>
      <c r="AT542" s="146" t="s">
        <v>159</v>
      </c>
      <c r="AU542" s="146" t="s">
        <v>82</v>
      </c>
      <c r="AV542" s="12" t="s">
        <v>80</v>
      </c>
      <c r="AW542" s="12" t="s">
        <v>33</v>
      </c>
      <c r="AX542" s="12" t="s">
        <v>72</v>
      </c>
      <c r="AY542" s="146" t="s">
        <v>142</v>
      </c>
    </row>
    <row r="543" spans="2:65" s="13" customFormat="1">
      <c r="B543" s="151"/>
      <c r="D543" s="145" t="s">
        <v>159</v>
      </c>
      <c r="E543" s="152" t="s">
        <v>19</v>
      </c>
      <c r="F543" s="153" t="s">
        <v>301</v>
      </c>
      <c r="H543" s="154">
        <v>133</v>
      </c>
      <c r="I543" s="155"/>
      <c r="L543" s="151"/>
      <c r="M543" s="156"/>
      <c r="T543" s="157"/>
      <c r="AT543" s="152" t="s">
        <v>159</v>
      </c>
      <c r="AU543" s="152" t="s">
        <v>82</v>
      </c>
      <c r="AV543" s="13" t="s">
        <v>82</v>
      </c>
      <c r="AW543" s="13" t="s">
        <v>33</v>
      </c>
      <c r="AX543" s="13" t="s">
        <v>80</v>
      </c>
      <c r="AY543" s="152" t="s">
        <v>142</v>
      </c>
    </row>
    <row r="544" spans="2:65" s="1" customFormat="1" ht="33" customHeight="1">
      <c r="B544" s="32"/>
      <c r="C544" s="158" t="s">
        <v>819</v>
      </c>
      <c r="D544" s="158" t="s">
        <v>162</v>
      </c>
      <c r="E544" s="159" t="s">
        <v>820</v>
      </c>
      <c r="F544" s="160" t="s">
        <v>821</v>
      </c>
      <c r="G544" s="161" t="s">
        <v>170</v>
      </c>
      <c r="H544" s="162">
        <v>146.30000000000001</v>
      </c>
      <c r="I544" s="163"/>
      <c r="J544" s="164">
        <f>ROUND(I544*H544,2)</f>
        <v>0</v>
      </c>
      <c r="K544" s="160" t="s">
        <v>19</v>
      </c>
      <c r="L544" s="165"/>
      <c r="M544" s="166" t="s">
        <v>19</v>
      </c>
      <c r="N544" s="167" t="s">
        <v>43</v>
      </c>
      <c r="P544" s="136">
        <f>O544*H544</f>
        <v>0</v>
      </c>
      <c r="Q544" s="136">
        <v>2.5999999999999999E-3</v>
      </c>
      <c r="R544" s="136">
        <f>Q544*H544</f>
        <v>0.38038</v>
      </c>
      <c r="S544" s="136">
        <v>0</v>
      </c>
      <c r="T544" s="137">
        <f>S544*H544</f>
        <v>0</v>
      </c>
      <c r="AR544" s="138" t="s">
        <v>360</v>
      </c>
      <c r="AT544" s="138" t="s">
        <v>162</v>
      </c>
      <c r="AU544" s="138" t="s">
        <v>82</v>
      </c>
      <c r="AY544" s="17" t="s">
        <v>142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80</v>
      </c>
      <c r="BK544" s="139">
        <f>ROUND(I544*H544,2)</f>
        <v>0</v>
      </c>
      <c r="BL544" s="17" t="s">
        <v>251</v>
      </c>
      <c r="BM544" s="138" t="s">
        <v>822</v>
      </c>
    </row>
    <row r="545" spans="2:65" s="13" customFormat="1">
      <c r="B545" s="151"/>
      <c r="D545" s="145" t="s">
        <v>159</v>
      </c>
      <c r="E545" s="152" t="s">
        <v>19</v>
      </c>
      <c r="F545" s="153" t="s">
        <v>823</v>
      </c>
      <c r="H545" s="154">
        <v>146.30000000000001</v>
      </c>
      <c r="I545" s="155"/>
      <c r="L545" s="151"/>
      <c r="M545" s="156"/>
      <c r="T545" s="157"/>
      <c r="AT545" s="152" t="s">
        <v>159</v>
      </c>
      <c r="AU545" s="152" t="s">
        <v>82</v>
      </c>
      <c r="AV545" s="13" t="s">
        <v>82</v>
      </c>
      <c r="AW545" s="13" t="s">
        <v>33</v>
      </c>
      <c r="AX545" s="13" t="s">
        <v>80</v>
      </c>
      <c r="AY545" s="152" t="s">
        <v>142</v>
      </c>
    </row>
    <row r="546" spans="2:65" s="1" customFormat="1" ht="16.5" customHeight="1">
      <c r="B546" s="32"/>
      <c r="C546" s="127" t="s">
        <v>824</v>
      </c>
      <c r="D546" s="127" t="s">
        <v>145</v>
      </c>
      <c r="E546" s="128" t="s">
        <v>825</v>
      </c>
      <c r="F546" s="129" t="s">
        <v>826</v>
      </c>
      <c r="G546" s="130" t="s">
        <v>185</v>
      </c>
      <c r="H546" s="131">
        <v>150</v>
      </c>
      <c r="I546" s="132"/>
      <c r="J546" s="133">
        <f>ROUND(I546*H546,2)</f>
        <v>0</v>
      </c>
      <c r="K546" s="129" t="s">
        <v>149</v>
      </c>
      <c r="L546" s="32"/>
      <c r="M546" s="134" t="s">
        <v>19</v>
      </c>
      <c r="N546" s="135" t="s">
        <v>43</v>
      </c>
      <c r="P546" s="136">
        <f>O546*H546</f>
        <v>0</v>
      </c>
      <c r="Q546" s="136">
        <v>0</v>
      </c>
      <c r="R546" s="136">
        <f>Q546*H546</f>
        <v>0</v>
      </c>
      <c r="S546" s="136">
        <v>2.9999999999999997E-4</v>
      </c>
      <c r="T546" s="137">
        <f>S546*H546</f>
        <v>4.4999999999999998E-2</v>
      </c>
      <c r="AR546" s="138" t="s">
        <v>251</v>
      </c>
      <c r="AT546" s="138" t="s">
        <v>145</v>
      </c>
      <c r="AU546" s="138" t="s">
        <v>82</v>
      </c>
      <c r="AY546" s="17" t="s">
        <v>142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80</v>
      </c>
      <c r="BK546" s="139">
        <f>ROUND(I546*H546,2)</f>
        <v>0</v>
      </c>
      <c r="BL546" s="17" t="s">
        <v>251</v>
      </c>
      <c r="BM546" s="138" t="s">
        <v>827</v>
      </c>
    </row>
    <row r="547" spans="2:65" s="1" customFormat="1">
      <c r="B547" s="32"/>
      <c r="D547" s="140" t="s">
        <v>152</v>
      </c>
      <c r="F547" s="141" t="s">
        <v>828</v>
      </c>
      <c r="I547" s="142"/>
      <c r="L547" s="32"/>
      <c r="M547" s="143"/>
      <c r="T547" s="53"/>
      <c r="AT547" s="17" t="s">
        <v>152</v>
      </c>
      <c r="AU547" s="17" t="s">
        <v>82</v>
      </c>
    </row>
    <row r="548" spans="2:65" s="1" customFormat="1" ht="16.5" customHeight="1">
      <c r="B548" s="32"/>
      <c r="C548" s="127" t="s">
        <v>829</v>
      </c>
      <c r="D548" s="127" t="s">
        <v>145</v>
      </c>
      <c r="E548" s="128" t="s">
        <v>830</v>
      </c>
      <c r="F548" s="129" t="s">
        <v>831</v>
      </c>
      <c r="G548" s="130" t="s">
        <v>185</v>
      </c>
      <c r="H548" s="131">
        <v>172.47</v>
      </c>
      <c r="I548" s="132"/>
      <c r="J548" s="133">
        <f>ROUND(I548*H548,2)</f>
        <v>0</v>
      </c>
      <c r="K548" s="129" t="s">
        <v>149</v>
      </c>
      <c r="L548" s="32"/>
      <c r="M548" s="134" t="s">
        <v>19</v>
      </c>
      <c r="N548" s="135" t="s">
        <v>43</v>
      </c>
      <c r="P548" s="136">
        <f>O548*H548</f>
        <v>0</v>
      </c>
      <c r="Q548" s="136">
        <v>1.0000000000000001E-5</v>
      </c>
      <c r="R548" s="136">
        <f>Q548*H548</f>
        <v>1.7247000000000002E-3</v>
      </c>
      <c r="S548" s="136">
        <v>0</v>
      </c>
      <c r="T548" s="137">
        <f>S548*H548</f>
        <v>0</v>
      </c>
      <c r="AR548" s="138" t="s">
        <v>251</v>
      </c>
      <c r="AT548" s="138" t="s">
        <v>145</v>
      </c>
      <c r="AU548" s="138" t="s">
        <v>82</v>
      </c>
      <c r="AY548" s="17" t="s">
        <v>142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80</v>
      </c>
      <c r="BK548" s="139">
        <f>ROUND(I548*H548,2)</f>
        <v>0</v>
      </c>
      <c r="BL548" s="17" t="s">
        <v>251</v>
      </c>
      <c r="BM548" s="138" t="s">
        <v>832</v>
      </c>
    </row>
    <row r="549" spans="2:65" s="1" customFormat="1">
      <c r="B549" s="32"/>
      <c r="D549" s="140" t="s">
        <v>152</v>
      </c>
      <c r="F549" s="141" t="s">
        <v>833</v>
      </c>
      <c r="I549" s="142"/>
      <c r="L549" s="32"/>
      <c r="M549" s="143"/>
      <c r="T549" s="53"/>
      <c r="AT549" s="17" t="s">
        <v>152</v>
      </c>
      <c r="AU549" s="17" t="s">
        <v>82</v>
      </c>
    </row>
    <row r="550" spans="2:65" s="12" customFormat="1">
      <c r="B550" s="144"/>
      <c r="D550" s="145" t="s">
        <v>159</v>
      </c>
      <c r="E550" s="146" t="s">
        <v>19</v>
      </c>
      <c r="F550" s="147" t="s">
        <v>267</v>
      </c>
      <c r="H550" s="146" t="s">
        <v>19</v>
      </c>
      <c r="I550" s="148"/>
      <c r="L550" s="144"/>
      <c r="M550" s="149"/>
      <c r="T550" s="150"/>
      <c r="AT550" s="146" t="s">
        <v>159</v>
      </c>
      <c r="AU550" s="146" t="s">
        <v>82</v>
      </c>
      <c r="AV550" s="12" t="s">
        <v>80</v>
      </c>
      <c r="AW550" s="12" t="s">
        <v>33</v>
      </c>
      <c r="AX550" s="12" t="s">
        <v>72</v>
      </c>
      <c r="AY550" s="146" t="s">
        <v>142</v>
      </c>
    </row>
    <row r="551" spans="2:65" s="13" customFormat="1">
      <c r="B551" s="151"/>
      <c r="D551" s="145" t="s">
        <v>159</v>
      </c>
      <c r="E551" s="152" t="s">
        <v>19</v>
      </c>
      <c r="F551" s="153" t="s">
        <v>307</v>
      </c>
      <c r="H551" s="154">
        <v>14.32</v>
      </c>
      <c r="I551" s="155"/>
      <c r="L551" s="151"/>
      <c r="M551" s="156"/>
      <c r="T551" s="157"/>
      <c r="AT551" s="152" t="s">
        <v>159</v>
      </c>
      <c r="AU551" s="152" t="s">
        <v>82</v>
      </c>
      <c r="AV551" s="13" t="s">
        <v>82</v>
      </c>
      <c r="AW551" s="13" t="s">
        <v>33</v>
      </c>
      <c r="AX551" s="13" t="s">
        <v>72</v>
      </c>
      <c r="AY551" s="152" t="s">
        <v>142</v>
      </c>
    </row>
    <row r="552" spans="2:65" s="12" customFormat="1">
      <c r="B552" s="144"/>
      <c r="D552" s="145" t="s">
        <v>159</v>
      </c>
      <c r="E552" s="146" t="s">
        <v>19</v>
      </c>
      <c r="F552" s="147" t="s">
        <v>269</v>
      </c>
      <c r="H552" s="146" t="s">
        <v>19</v>
      </c>
      <c r="I552" s="148"/>
      <c r="L552" s="144"/>
      <c r="M552" s="149"/>
      <c r="T552" s="150"/>
      <c r="AT552" s="146" t="s">
        <v>159</v>
      </c>
      <c r="AU552" s="146" t="s">
        <v>82</v>
      </c>
      <c r="AV552" s="12" t="s">
        <v>80</v>
      </c>
      <c r="AW552" s="12" t="s">
        <v>33</v>
      </c>
      <c r="AX552" s="12" t="s">
        <v>72</v>
      </c>
      <c r="AY552" s="146" t="s">
        <v>142</v>
      </c>
    </row>
    <row r="553" spans="2:65" s="13" customFormat="1">
      <c r="B553" s="151"/>
      <c r="D553" s="145" t="s">
        <v>159</v>
      </c>
      <c r="E553" s="152" t="s">
        <v>19</v>
      </c>
      <c r="F553" s="153" t="s">
        <v>308</v>
      </c>
      <c r="H553" s="154">
        <v>158.15</v>
      </c>
      <c r="I553" s="155"/>
      <c r="L553" s="151"/>
      <c r="M553" s="156"/>
      <c r="T553" s="157"/>
      <c r="AT553" s="152" t="s">
        <v>159</v>
      </c>
      <c r="AU553" s="152" t="s">
        <v>82</v>
      </c>
      <c r="AV553" s="13" t="s">
        <v>82</v>
      </c>
      <c r="AW553" s="13" t="s">
        <v>33</v>
      </c>
      <c r="AX553" s="13" t="s">
        <v>72</v>
      </c>
      <c r="AY553" s="152" t="s">
        <v>142</v>
      </c>
    </row>
    <row r="554" spans="2:65" s="14" customFormat="1">
      <c r="B554" s="168"/>
      <c r="D554" s="145" t="s">
        <v>159</v>
      </c>
      <c r="E554" s="169" t="s">
        <v>19</v>
      </c>
      <c r="F554" s="170" t="s">
        <v>181</v>
      </c>
      <c r="H554" s="171">
        <v>172.47</v>
      </c>
      <c r="I554" s="172"/>
      <c r="L554" s="168"/>
      <c r="M554" s="173"/>
      <c r="T554" s="174"/>
      <c r="AT554" s="169" t="s">
        <v>159</v>
      </c>
      <c r="AU554" s="169" t="s">
        <v>82</v>
      </c>
      <c r="AV554" s="14" t="s">
        <v>150</v>
      </c>
      <c r="AW554" s="14" t="s">
        <v>33</v>
      </c>
      <c r="AX554" s="14" t="s">
        <v>80</v>
      </c>
      <c r="AY554" s="169" t="s">
        <v>142</v>
      </c>
    </row>
    <row r="555" spans="2:65" s="1" customFormat="1" ht="16.5" customHeight="1">
      <c r="B555" s="32"/>
      <c r="C555" s="158" t="s">
        <v>834</v>
      </c>
      <c r="D555" s="158" t="s">
        <v>162</v>
      </c>
      <c r="E555" s="159" t="s">
        <v>835</v>
      </c>
      <c r="F555" s="160" t="s">
        <v>836</v>
      </c>
      <c r="G555" s="161" t="s">
        <v>185</v>
      </c>
      <c r="H555" s="162">
        <v>175.91900000000001</v>
      </c>
      <c r="I555" s="163"/>
      <c r="J555" s="164">
        <f>ROUND(I555*H555,2)</f>
        <v>0</v>
      </c>
      <c r="K555" s="160" t="s">
        <v>149</v>
      </c>
      <c r="L555" s="165"/>
      <c r="M555" s="166" t="s">
        <v>19</v>
      </c>
      <c r="N555" s="167" t="s">
        <v>43</v>
      </c>
      <c r="P555" s="136">
        <f>O555*H555</f>
        <v>0</v>
      </c>
      <c r="Q555" s="136">
        <v>2.7E-4</v>
      </c>
      <c r="R555" s="136">
        <f>Q555*H555</f>
        <v>4.7498130000000006E-2</v>
      </c>
      <c r="S555" s="136">
        <v>0</v>
      </c>
      <c r="T555" s="137">
        <f>S555*H555</f>
        <v>0</v>
      </c>
      <c r="AR555" s="138" t="s">
        <v>360</v>
      </c>
      <c r="AT555" s="138" t="s">
        <v>162</v>
      </c>
      <c r="AU555" s="138" t="s">
        <v>82</v>
      </c>
      <c r="AY555" s="17" t="s">
        <v>142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7" t="s">
        <v>80</v>
      </c>
      <c r="BK555" s="139">
        <f>ROUND(I555*H555,2)</f>
        <v>0</v>
      </c>
      <c r="BL555" s="17" t="s">
        <v>251</v>
      </c>
      <c r="BM555" s="138" t="s">
        <v>837</v>
      </c>
    </row>
    <row r="556" spans="2:65" s="13" customFormat="1">
      <c r="B556" s="151"/>
      <c r="D556" s="145" t="s">
        <v>159</v>
      </c>
      <c r="E556" s="152" t="s">
        <v>19</v>
      </c>
      <c r="F556" s="153" t="s">
        <v>838</v>
      </c>
      <c r="H556" s="154">
        <v>175.91900000000001</v>
      </c>
      <c r="I556" s="155"/>
      <c r="L556" s="151"/>
      <c r="M556" s="156"/>
      <c r="T556" s="157"/>
      <c r="AT556" s="152" t="s">
        <v>159</v>
      </c>
      <c r="AU556" s="152" t="s">
        <v>82</v>
      </c>
      <c r="AV556" s="13" t="s">
        <v>82</v>
      </c>
      <c r="AW556" s="13" t="s">
        <v>33</v>
      </c>
      <c r="AX556" s="13" t="s">
        <v>80</v>
      </c>
      <c r="AY556" s="152" t="s">
        <v>142</v>
      </c>
    </row>
    <row r="557" spans="2:65" s="1" customFormat="1" ht="16.5" customHeight="1">
      <c r="B557" s="32"/>
      <c r="C557" s="127" t="s">
        <v>839</v>
      </c>
      <c r="D557" s="127" t="s">
        <v>145</v>
      </c>
      <c r="E557" s="128" t="s">
        <v>840</v>
      </c>
      <c r="F557" s="129" t="s">
        <v>841</v>
      </c>
      <c r="G557" s="130" t="s">
        <v>185</v>
      </c>
      <c r="H557" s="131">
        <v>11</v>
      </c>
      <c r="I557" s="132"/>
      <c r="J557" s="133">
        <f>ROUND(I557*H557,2)</f>
        <v>0</v>
      </c>
      <c r="K557" s="129" t="s">
        <v>149</v>
      </c>
      <c r="L557" s="32"/>
      <c r="M557" s="134" t="s">
        <v>19</v>
      </c>
      <c r="N557" s="135" t="s">
        <v>43</v>
      </c>
      <c r="P557" s="136">
        <f>O557*H557</f>
        <v>0</v>
      </c>
      <c r="Q557" s="136">
        <v>0</v>
      </c>
      <c r="R557" s="136">
        <f>Q557*H557</f>
        <v>0</v>
      </c>
      <c r="S557" s="136">
        <v>0</v>
      </c>
      <c r="T557" s="137">
        <f>S557*H557</f>
        <v>0</v>
      </c>
      <c r="AR557" s="138" t="s">
        <v>251</v>
      </c>
      <c r="AT557" s="138" t="s">
        <v>145</v>
      </c>
      <c r="AU557" s="138" t="s">
        <v>82</v>
      </c>
      <c r="AY557" s="17" t="s">
        <v>142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7" t="s">
        <v>80</v>
      </c>
      <c r="BK557" s="139">
        <f>ROUND(I557*H557,2)</f>
        <v>0</v>
      </c>
      <c r="BL557" s="17" t="s">
        <v>251</v>
      </c>
      <c r="BM557" s="138" t="s">
        <v>842</v>
      </c>
    </row>
    <row r="558" spans="2:65" s="1" customFormat="1">
      <c r="B558" s="32"/>
      <c r="D558" s="140" t="s">
        <v>152</v>
      </c>
      <c r="F558" s="141" t="s">
        <v>843</v>
      </c>
      <c r="I558" s="142"/>
      <c r="L558" s="32"/>
      <c r="M558" s="143"/>
      <c r="T558" s="53"/>
      <c r="AT558" s="17" t="s">
        <v>152</v>
      </c>
      <c r="AU558" s="17" t="s">
        <v>82</v>
      </c>
    </row>
    <row r="559" spans="2:65" s="12" customFormat="1">
      <c r="B559" s="144"/>
      <c r="D559" s="145" t="s">
        <v>159</v>
      </c>
      <c r="E559" s="146" t="s">
        <v>19</v>
      </c>
      <c r="F559" s="147" t="s">
        <v>267</v>
      </c>
      <c r="H559" s="146" t="s">
        <v>19</v>
      </c>
      <c r="I559" s="148"/>
      <c r="L559" s="144"/>
      <c r="M559" s="149"/>
      <c r="T559" s="150"/>
      <c r="AT559" s="146" t="s">
        <v>159</v>
      </c>
      <c r="AU559" s="146" t="s">
        <v>82</v>
      </c>
      <c r="AV559" s="12" t="s">
        <v>80</v>
      </c>
      <c r="AW559" s="12" t="s">
        <v>33</v>
      </c>
      <c r="AX559" s="12" t="s">
        <v>72</v>
      </c>
      <c r="AY559" s="146" t="s">
        <v>142</v>
      </c>
    </row>
    <row r="560" spans="2:65" s="13" customFormat="1">
      <c r="B560" s="151"/>
      <c r="D560" s="145" t="s">
        <v>159</v>
      </c>
      <c r="E560" s="152" t="s">
        <v>19</v>
      </c>
      <c r="F560" s="153" t="s">
        <v>80</v>
      </c>
      <c r="H560" s="154">
        <v>1</v>
      </c>
      <c r="I560" s="155"/>
      <c r="L560" s="151"/>
      <c r="M560" s="156"/>
      <c r="T560" s="157"/>
      <c r="AT560" s="152" t="s">
        <v>159</v>
      </c>
      <c r="AU560" s="152" t="s">
        <v>82</v>
      </c>
      <c r="AV560" s="13" t="s">
        <v>82</v>
      </c>
      <c r="AW560" s="13" t="s">
        <v>33</v>
      </c>
      <c r="AX560" s="13" t="s">
        <v>72</v>
      </c>
      <c r="AY560" s="152" t="s">
        <v>142</v>
      </c>
    </row>
    <row r="561" spans="2:65" s="12" customFormat="1">
      <c r="B561" s="144"/>
      <c r="D561" s="145" t="s">
        <v>159</v>
      </c>
      <c r="E561" s="146" t="s">
        <v>19</v>
      </c>
      <c r="F561" s="147" t="s">
        <v>269</v>
      </c>
      <c r="H561" s="146" t="s">
        <v>19</v>
      </c>
      <c r="I561" s="148"/>
      <c r="L561" s="144"/>
      <c r="M561" s="149"/>
      <c r="T561" s="150"/>
      <c r="AT561" s="146" t="s">
        <v>159</v>
      </c>
      <c r="AU561" s="146" t="s">
        <v>82</v>
      </c>
      <c r="AV561" s="12" t="s">
        <v>80</v>
      </c>
      <c r="AW561" s="12" t="s">
        <v>33</v>
      </c>
      <c r="AX561" s="12" t="s">
        <v>72</v>
      </c>
      <c r="AY561" s="146" t="s">
        <v>142</v>
      </c>
    </row>
    <row r="562" spans="2:65" s="13" customFormat="1">
      <c r="B562" s="151"/>
      <c r="D562" s="145" t="s">
        <v>159</v>
      </c>
      <c r="E562" s="152" t="s">
        <v>19</v>
      </c>
      <c r="F562" s="153" t="s">
        <v>214</v>
      </c>
      <c r="H562" s="154">
        <v>10</v>
      </c>
      <c r="I562" s="155"/>
      <c r="L562" s="151"/>
      <c r="M562" s="156"/>
      <c r="T562" s="157"/>
      <c r="AT562" s="152" t="s">
        <v>159</v>
      </c>
      <c r="AU562" s="152" t="s">
        <v>82</v>
      </c>
      <c r="AV562" s="13" t="s">
        <v>82</v>
      </c>
      <c r="AW562" s="13" t="s">
        <v>33</v>
      </c>
      <c r="AX562" s="13" t="s">
        <v>72</v>
      </c>
      <c r="AY562" s="152" t="s">
        <v>142</v>
      </c>
    </row>
    <row r="563" spans="2:65" s="14" customFormat="1">
      <c r="B563" s="168"/>
      <c r="D563" s="145" t="s">
        <v>159</v>
      </c>
      <c r="E563" s="169" t="s">
        <v>19</v>
      </c>
      <c r="F563" s="170" t="s">
        <v>181</v>
      </c>
      <c r="H563" s="171">
        <v>11</v>
      </c>
      <c r="I563" s="172"/>
      <c r="L563" s="168"/>
      <c r="M563" s="173"/>
      <c r="T563" s="174"/>
      <c r="AT563" s="169" t="s">
        <v>159</v>
      </c>
      <c r="AU563" s="169" t="s">
        <v>82</v>
      </c>
      <c r="AV563" s="14" t="s">
        <v>150</v>
      </c>
      <c r="AW563" s="14" t="s">
        <v>33</v>
      </c>
      <c r="AX563" s="14" t="s">
        <v>80</v>
      </c>
      <c r="AY563" s="169" t="s">
        <v>142</v>
      </c>
    </row>
    <row r="564" spans="2:65" s="1" customFormat="1" ht="16.5" customHeight="1">
      <c r="B564" s="32"/>
      <c r="C564" s="158" t="s">
        <v>844</v>
      </c>
      <c r="D564" s="158" t="s">
        <v>162</v>
      </c>
      <c r="E564" s="159" t="s">
        <v>845</v>
      </c>
      <c r="F564" s="160" t="s">
        <v>846</v>
      </c>
      <c r="G564" s="161" t="s">
        <v>185</v>
      </c>
      <c r="H564" s="162">
        <v>11.22</v>
      </c>
      <c r="I564" s="163"/>
      <c r="J564" s="164">
        <f>ROUND(I564*H564,2)</f>
        <v>0</v>
      </c>
      <c r="K564" s="160" t="s">
        <v>149</v>
      </c>
      <c r="L564" s="165"/>
      <c r="M564" s="166" t="s">
        <v>19</v>
      </c>
      <c r="N564" s="167" t="s">
        <v>43</v>
      </c>
      <c r="P564" s="136">
        <f>O564*H564</f>
        <v>0</v>
      </c>
      <c r="Q564" s="136">
        <v>4.0000000000000002E-4</v>
      </c>
      <c r="R564" s="136">
        <f>Q564*H564</f>
        <v>4.4880000000000007E-3</v>
      </c>
      <c r="S564" s="136">
        <v>0</v>
      </c>
      <c r="T564" s="137">
        <f>S564*H564</f>
        <v>0</v>
      </c>
      <c r="AR564" s="138" t="s">
        <v>360</v>
      </c>
      <c r="AT564" s="138" t="s">
        <v>162</v>
      </c>
      <c r="AU564" s="138" t="s">
        <v>82</v>
      </c>
      <c r="AY564" s="17" t="s">
        <v>142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7" t="s">
        <v>80</v>
      </c>
      <c r="BK564" s="139">
        <f>ROUND(I564*H564,2)</f>
        <v>0</v>
      </c>
      <c r="BL564" s="17" t="s">
        <v>251</v>
      </c>
      <c r="BM564" s="138" t="s">
        <v>847</v>
      </c>
    </row>
    <row r="565" spans="2:65" s="13" customFormat="1">
      <c r="B565" s="151"/>
      <c r="D565" s="145" t="s">
        <v>159</v>
      </c>
      <c r="E565" s="152" t="s">
        <v>19</v>
      </c>
      <c r="F565" s="153" t="s">
        <v>848</v>
      </c>
      <c r="H565" s="154">
        <v>11.22</v>
      </c>
      <c r="I565" s="155"/>
      <c r="L565" s="151"/>
      <c r="M565" s="156"/>
      <c r="T565" s="157"/>
      <c r="AT565" s="152" t="s">
        <v>159</v>
      </c>
      <c r="AU565" s="152" t="s">
        <v>82</v>
      </c>
      <c r="AV565" s="13" t="s">
        <v>82</v>
      </c>
      <c r="AW565" s="13" t="s">
        <v>33</v>
      </c>
      <c r="AX565" s="13" t="s">
        <v>80</v>
      </c>
      <c r="AY565" s="152" t="s">
        <v>142</v>
      </c>
    </row>
    <row r="566" spans="2:65" s="1" customFormat="1" ht="24.2" customHeight="1">
      <c r="B566" s="32"/>
      <c r="C566" s="127" t="s">
        <v>849</v>
      </c>
      <c r="D566" s="127" t="s">
        <v>145</v>
      </c>
      <c r="E566" s="128" t="s">
        <v>850</v>
      </c>
      <c r="F566" s="129" t="s">
        <v>851</v>
      </c>
      <c r="G566" s="130" t="s">
        <v>156</v>
      </c>
      <c r="H566" s="131">
        <v>0.49399999999999999</v>
      </c>
      <c r="I566" s="132"/>
      <c r="J566" s="133">
        <f>ROUND(I566*H566,2)</f>
        <v>0</v>
      </c>
      <c r="K566" s="129" t="s">
        <v>149</v>
      </c>
      <c r="L566" s="32"/>
      <c r="M566" s="134" t="s">
        <v>19</v>
      </c>
      <c r="N566" s="135" t="s">
        <v>43</v>
      </c>
      <c r="P566" s="136">
        <f>O566*H566</f>
        <v>0</v>
      </c>
      <c r="Q566" s="136">
        <v>0</v>
      </c>
      <c r="R566" s="136">
        <f>Q566*H566</f>
        <v>0</v>
      </c>
      <c r="S566" s="136">
        <v>0</v>
      </c>
      <c r="T566" s="137">
        <f>S566*H566</f>
        <v>0</v>
      </c>
      <c r="AR566" s="138" t="s">
        <v>251</v>
      </c>
      <c r="AT566" s="138" t="s">
        <v>145</v>
      </c>
      <c r="AU566" s="138" t="s">
        <v>82</v>
      </c>
      <c r="AY566" s="17" t="s">
        <v>142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80</v>
      </c>
      <c r="BK566" s="139">
        <f>ROUND(I566*H566,2)</f>
        <v>0</v>
      </c>
      <c r="BL566" s="17" t="s">
        <v>251</v>
      </c>
      <c r="BM566" s="138" t="s">
        <v>852</v>
      </c>
    </row>
    <row r="567" spans="2:65" s="1" customFormat="1">
      <c r="B567" s="32"/>
      <c r="D567" s="140" t="s">
        <v>152</v>
      </c>
      <c r="F567" s="141" t="s">
        <v>853</v>
      </c>
      <c r="I567" s="142"/>
      <c r="L567" s="32"/>
      <c r="M567" s="143"/>
      <c r="T567" s="53"/>
      <c r="AT567" s="17" t="s">
        <v>152</v>
      </c>
      <c r="AU567" s="17" t="s">
        <v>82</v>
      </c>
    </row>
    <row r="568" spans="2:65" s="11" customFormat="1" ht="22.9" customHeight="1">
      <c r="B568" s="115"/>
      <c r="D568" s="116" t="s">
        <v>71</v>
      </c>
      <c r="E568" s="125" t="s">
        <v>854</v>
      </c>
      <c r="F568" s="125" t="s">
        <v>855</v>
      </c>
      <c r="I568" s="118"/>
      <c r="J568" s="126">
        <f>BK568</f>
        <v>0</v>
      </c>
      <c r="L568" s="115"/>
      <c r="M568" s="120"/>
      <c r="P568" s="121">
        <f>SUM(P569:P602)</f>
        <v>0</v>
      </c>
      <c r="R568" s="121">
        <f>SUM(R569:R602)</f>
        <v>12.75633043</v>
      </c>
      <c r="T568" s="122">
        <f>SUM(T569:T602)</f>
        <v>4.2540800000000001</v>
      </c>
      <c r="AR568" s="116" t="s">
        <v>82</v>
      </c>
      <c r="AT568" s="123" t="s">
        <v>71</v>
      </c>
      <c r="AU568" s="123" t="s">
        <v>80</v>
      </c>
      <c r="AY568" s="116" t="s">
        <v>142</v>
      </c>
      <c r="BK568" s="124">
        <f>SUM(BK569:BK602)</f>
        <v>0</v>
      </c>
    </row>
    <row r="569" spans="2:65" s="1" customFormat="1" ht="16.5" customHeight="1">
      <c r="B569" s="32"/>
      <c r="C569" s="127" t="s">
        <v>856</v>
      </c>
      <c r="D569" s="127" t="s">
        <v>145</v>
      </c>
      <c r="E569" s="128" t="s">
        <v>857</v>
      </c>
      <c r="F569" s="129" t="s">
        <v>858</v>
      </c>
      <c r="G569" s="130" t="s">
        <v>170</v>
      </c>
      <c r="H569" s="131">
        <v>431.08499999999998</v>
      </c>
      <c r="I569" s="132"/>
      <c r="J569" s="133">
        <f>ROUND(I569*H569,2)</f>
        <v>0</v>
      </c>
      <c r="K569" s="129" t="s">
        <v>149</v>
      </c>
      <c r="L569" s="32"/>
      <c r="M569" s="134" t="s">
        <v>19</v>
      </c>
      <c r="N569" s="135" t="s">
        <v>43</v>
      </c>
      <c r="P569" s="136">
        <f>O569*H569</f>
        <v>0</v>
      </c>
      <c r="Q569" s="136">
        <v>0</v>
      </c>
      <c r="R569" s="136">
        <f>Q569*H569</f>
        <v>0</v>
      </c>
      <c r="S569" s="136">
        <v>0</v>
      </c>
      <c r="T569" s="137">
        <f>S569*H569</f>
        <v>0</v>
      </c>
      <c r="AR569" s="138" t="s">
        <v>251</v>
      </c>
      <c r="AT569" s="138" t="s">
        <v>145</v>
      </c>
      <c r="AU569" s="138" t="s">
        <v>82</v>
      </c>
      <c r="AY569" s="17" t="s">
        <v>142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80</v>
      </c>
      <c r="BK569" s="139">
        <f>ROUND(I569*H569,2)</f>
        <v>0</v>
      </c>
      <c r="BL569" s="17" t="s">
        <v>251</v>
      </c>
      <c r="BM569" s="138" t="s">
        <v>859</v>
      </c>
    </row>
    <row r="570" spans="2:65" s="1" customFormat="1">
      <c r="B570" s="32"/>
      <c r="D570" s="140" t="s">
        <v>152</v>
      </c>
      <c r="F570" s="141" t="s">
        <v>860</v>
      </c>
      <c r="I570" s="142"/>
      <c r="L570" s="32"/>
      <c r="M570" s="143"/>
      <c r="T570" s="53"/>
      <c r="AT570" s="17" t="s">
        <v>152</v>
      </c>
      <c r="AU570" s="17" t="s">
        <v>82</v>
      </c>
    </row>
    <row r="571" spans="2:65" s="12" customFormat="1">
      <c r="B571" s="144"/>
      <c r="D571" s="145" t="s">
        <v>159</v>
      </c>
      <c r="E571" s="146" t="s">
        <v>19</v>
      </c>
      <c r="F571" s="147" t="s">
        <v>861</v>
      </c>
      <c r="H571" s="146" t="s">
        <v>19</v>
      </c>
      <c r="I571" s="148"/>
      <c r="L571" s="144"/>
      <c r="M571" s="149"/>
      <c r="T571" s="150"/>
      <c r="AT571" s="146" t="s">
        <v>159</v>
      </c>
      <c r="AU571" s="146" t="s">
        <v>82</v>
      </c>
      <c r="AV571" s="12" t="s">
        <v>80</v>
      </c>
      <c r="AW571" s="12" t="s">
        <v>33</v>
      </c>
      <c r="AX571" s="12" t="s">
        <v>72</v>
      </c>
      <c r="AY571" s="146" t="s">
        <v>142</v>
      </c>
    </row>
    <row r="572" spans="2:65" s="13" customFormat="1">
      <c r="B572" s="151"/>
      <c r="D572" s="145" t="s">
        <v>159</v>
      </c>
      <c r="E572" s="152" t="s">
        <v>19</v>
      </c>
      <c r="F572" s="153" t="s">
        <v>240</v>
      </c>
      <c r="H572" s="154">
        <v>426.88499999999999</v>
      </c>
      <c r="I572" s="155"/>
      <c r="L572" s="151"/>
      <c r="M572" s="156"/>
      <c r="T572" s="157"/>
      <c r="AT572" s="152" t="s">
        <v>159</v>
      </c>
      <c r="AU572" s="152" t="s">
        <v>82</v>
      </c>
      <c r="AV572" s="13" t="s">
        <v>82</v>
      </c>
      <c r="AW572" s="13" t="s">
        <v>33</v>
      </c>
      <c r="AX572" s="13" t="s">
        <v>72</v>
      </c>
      <c r="AY572" s="152" t="s">
        <v>142</v>
      </c>
    </row>
    <row r="573" spans="2:65" s="13" customFormat="1">
      <c r="B573" s="151"/>
      <c r="D573" s="145" t="s">
        <v>159</v>
      </c>
      <c r="E573" s="152" t="s">
        <v>19</v>
      </c>
      <c r="F573" s="153" t="s">
        <v>862</v>
      </c>
      <c r="H573" s="154">
        <v>4.2</v>
      </c>
      <c r="I573" s="155"/>
      <c r="L573" s="151"/>
      <c r="M573" s="156"/>
      <c r="T573" s="157"/>
      <c r="AT573" s="152" t="s">
        <v>159</v>
      </c>
      <c r="AU573" s="152" t="s">
        <v>82</v>
      </c>
      <c r="AV573" s="13" t="s">
        <v>82</v>
      </c>
      <c r="AW573" s="13" t="s">
        <v>33</v>
      </c>
      <c r="AX573" s="13" t="s">
        <v>72</v>
      </c>
      <c r="AY573" s="152" t="s">
        <v>142</v>
      </c>
    </row>
    <row r="574" spans="2:65" s="14" customFormat="1">
      <c r="B574" s="168"/>
      <c r="D574" s="145" t="s">
        <v>159</v>
      </c>
      <c r="E574" s="169" t="s">
        <v>19</v>
      </c>
      <c r="F574" s="170" t="s">
        <v>181</v>
      </c>
      <c r="H574" s="171">
        <v>431.08499999999998</v>
      </c>
      <c r="I574" s="172"/>
      <c r="L574" s="168"/>
      <c r="M574" s="173"/>
      <c r="T574" s="174"/>
      <c r="AT574" s="169" t="s">
        <v>159</v>
      </c>
      <c r="AU574" s="169" t="s">
        <v>82</v>
      </c>
      <c r="AV574" s="14" t="s">
        <v>150</v>
      </c>
      <c r="AW574" s="14" t="s">
        <v>33</v>
      </c>
      <c r="AX574" s="14" t="s">
        <v>80</v>
      </c>
      <c r="AY574" s="169" t="s">
        <v>142</v>
      </c>
    </row>
    <row r="575" spans="2:65" s="1" customFormat="1" ht="16.5" customHeight="1">
      <c r="B575" s="32"/>
      <c r="C575" s="127" t="s">
        <v>863</v>
      </c>
      <c r="D575" s="127" t="s">
        <v>145</v>
      </c>
      <c r="E575" s="128" t="s">
        <v>864</v>
      </c>
      <c r="F575" s="129" t="s">
        <v>865</v>
      </c>
      <c r="G575" s="130" t="s">
        <v>170</v>
      </c>
      <c r="H575" s="131">
        <v>431.08499999999998</v>
      </c>
      <c r="I575" s="132"/>
      <c r="J575" s="133">
        <f>ROUND(I575*H575,2)</f>
        <v>0</v>
      </c>
      <c r="K575" s="129" t="s">
        <v>149</v>
      </c>
      <c r="L575" s="32"/>
      <c r="M575" s="134" t="s">
        <v>19</v>
      </c>
      <c r="N575" s="135" t="s">
        <v>43</v>
      </c>
      <c r="P575" s="136">
        <f>O575*H575</f>
        <v>0</v>
      </c>
      <c r="Q575" s="136">
        <v>2.9999999999999997E-4</v>
      </c>
      <c r="R575" s="136">
        <f>Q575*H575</f>
        <v>0.12932549999999998</v>
      </c>
      <c r="S575" s="136">
        <v>0</v>
      </c>
      <c r="T575" s="137">
        <f>S575*H575</f>
        <v>0</v>
      </c>
      <c r="AR575" s="138" t="s">
        <v>251</v>
      </c>
      <c r="AT575" s="138" t="s">
        <v>145</v>
      </c>
      <c r="AU575" s="138" t="s">
        <v>82</v>
      </c>
      <c r="AY575" s="17" t="s">
        <v>142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80</v>
      </c>
      <c r="BK575" s="139">
        <f>ROUND(I575*H575,2)</f>
        <v>0</v>
      </c>
      <c r="BL575" s="17" t="s">
        <v>251</v>
      </c>
      <c r="BM575" s="138" t="s">
        <v>866</v>
      </c>
    </row>
    <row r="576" spans="2:65" s="1" customFormat="1">
      <c r="B576" s="32"/>
      <c r="D576" s="140" t="s">
        <v>152</v>
      </c>
      <c r="F576" s="141" t="s">
        <v>867</v>
      </c>
      <c r="I576" s="142"/>
      <c r="L576" s="32"/>
      <c r="M576" s="143"/>
      <c r="T576" s="53"/>
      <c r="AT576" s="17" t="s">
        <v>152</v>
      </c>
      <c r="AU576" s="17" t="s">
        <v>82</v>
      </c>
    </row>
    <row r="577" spans="2:65" s="12" customFormat="1">
      <c r="B577" s="144"/>
      <c r="D577" s="145" t="s">
        <v>159</v>
      </c>
      <c r="E577" s="146" t="s">
        <v>19</v>
      </c>
      <c r="F577" s="147" t="s">
        <v>861</v>
      </c>
      <c r="H577" s="146" t="s">
        <v>19</v>
      </c>
      <c r="I577" s="148"/>
      <c r="L577" s="144"/>
      <c r="M577" s="149"/>
      <c r="T577" s="150"/>
      <c r="AT577" s="146" t="s">
        <v>159</v>
      </c>
      <c r="AU577" s="146" t="s">
        <v>82</v>
      </c>
      <c r="AV577" s="12" t="s">
        <v>80</v>
      </c>
      <c r="AW577" s="12" t="s">
        <v>33</v>
      </c>
      <c r="AX577" s="12" t="s">
        <v>72</v>
      </c>
      <c r="AY577" s="146" t="s">
        <v>142</v>
      </c>
    </row>
    <row r="578" spans="2:65" s="13" customFormat="1">
      <c r="B578" s="151"/>
      <c r="D578" s="145" t="s">
        <v>159</v>
      </c>
      <c r="E578" s="152" t="s">
        <v>19</v>
      </c>
      <c r="F578" s="153" t="s">
        <v>240</v>
      </c>
      <c r="H578" s="154">
        <v>426.88499999999999</v>
      </c>
      <c r="I578" s="155"/>
      <c r="L578" s="151"/>
      <c r="M578" s="156"/>
      <c r="T578" s="157"/>
      <c r="AT578" s="152" t="s">
        <v>159</v>
      </c>
      <c r="AU578" s="152" t="s">
        <v>82</v>
      </c>
      <c r="AV578" s="13" t="s">
        <v>82</v>
      </c>
      <c r="AW578" s="13" t="s">
        <v>33</v>
      </c>
      <c r="AX578" s="13" t="s">
        <v>72</v>
      </c>
      <c r="AY578" s="152" t="s">
        <v>142</v>
      </c>
    </row>
    <row r="579" spans="2:65" s="13" customFormat="1">
      <c r="B579" s="151"/>
      <c r="D579" s="145" t="s">
        <v>159</v>
      </c>
      <c r="E579" s="152" t="s">
        <v>19</v>
      </c>
      <c r="F579" s="153" t="s">
        <v>862</v>
      </c>
      <c r="H579" s="154">
        <v>4.2</v>
      </c>
      <c r="I579" s="155"/>
      <c r="L579" s="151"/>
      <c r="M579" s="156"/>
      <c r="T579" s="157"/>
      <c r="AT579" s="152" t="s">
        <v>159</v>
      </c>
      <c r="AU579" s="152" t="s">
        <v>82</v>
      </c>
      <c r="AV579" s="13" t="s">
        <v>82</v>
      </c>
      <c r="AW579" s="13" t="s">
        <v>33</v>
      </c>
      <c r="AX579" s="13" t="s">
        <v>72</v>
      </c>
      <c r="AY579" s="152" t="s">
        <v>142</v>
      </c>
    </row>
    <row r="580" spans="2:65" s="14" customFormat="1">
      <c r="B580" s="168"/>
      <c r="D580" s="145" t="s">
        <v>159</v>
      </c>
      <c r="E580" s="169" t="s">
        <v>19</v>
      </c>
      <c r="F580" s="170" t="s">
        <v>181</v>
      </c>
      <c r="H580" s="171">
        <v>431.08499999999998</v>
      </c>
      <c r="I580" s="172"/>
      <c r="L580" s="168"/>
      <c r="M580" s="173"/>
      <c r="T580" s="174"/>
      <c r="AT580" s="169" t="s">
        <v>159</v>
      </c>
      <c r="AU580" s="169" t="s">
        <v>82</v>
      </c>
      <c r="AV580" s="14" t="s">
        <v>150</v>
      </c>
      <c r="AW580" s="14" t="s">
        <v>33</v>
      </c>
      <c r="AX580" s="14" t="s">
        <v>80</v>
      </c>
      <c r="AY580" s="169" t="s">
        <v>142</v>
      </c>
    </row>
    <row r="581" spans="2:65" s="1" customFormat="1" ht="16.5" customHeight="1">
      <c r="B581" s="32"/>
      <c r="C581" s="127" t="s">
        <v>868</v>
      </c>
      <c r="D581" s="127" t="s">
        <v>145</v>
      </c>
      <c r="E581" s="128" t="s">
        <v>869</v>
      </c>
      <c r="F581" s="129" t="s">
        <v>870</v>
      </c>
      <c r="G581" s="130" t="s">
        <v>170</v>
      </c>
      <c r="H581" s="131">
        <v>144.39500000000001</v>
      </c>
      <c r="I581" s="132"/>
      <c r="J581" s="133">
        <f>ROUND(I581*H581,2)</f>
        <v>0</v>
      </c>
      <c r="K581" s="129" t="s">
        <v>149</v>
      </c>
      <c r="L581" s="32"/>
      <c r="M581" s="134" t="s">
        <v>19</v>
      </c>
      <c r="N581" s="135" t="s">
        <v>43</v>
      </c>
      <c r="P581" s="136">
        <f>O581*H581</f>
        <v>0</v>
      </c>
      <c r="Q581" s="136">
        <v>1.5E-3</v>
      </c>
      <c r="R581" s="136">
        <f>Q581*H581</f>
        <v>0.21659250000000002</v>
      </c>
      <c r="S581" s="136">
        <v>0</v>
      </c>
      <c r="T581" s="137">
        <f>S581*H581</f>
        <v>0</v>
      </c>
      <c r="AR581" s="138" t="s">
        <v>251</v>
      </c>
      <c r="AT581" s="138" t="s">
        <v>145</v>
      </c>
      <c r="AU581" s="138" t="s">
        <v>82</v>
      </c>
      <c r="AY581" s="17" t="s">
        <v>142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7" t="s">
        <v>80</v>
      </c>
      <c r="BK581" s="139">
        <f>ROUND(I581*H581,2)</f>
        <v>0</v>
      </c>
      <c r="BL581" s="17" t="s">
        <v>251</v>
      </c>
      <c r="BM581" s="138" t="s">
        <v>871</v>
      </c>
    </row>
    <row r="582" spans="2:65" s="1" customFormat="1">
      <c r="B582" s="32"/>
      <c r="D582" s="140" t="s">
        <v>152</v>
      </c>
      <c r="F582" s="141" t="s">
        <v>872</v>
      </c>
      <c r="I582" s="142"/>
      <c r="L582" s="32"/>
      <c r="M582" s="143"/>
      <c r="T582" s="53"/>
      <c r="AT582" s="17" t="s">
        <v>152</v>
      </c>
      <c r="AU582" s="17" t="s">
        <v>82</v>
      </c>
    </row>
    <row r="583" spans="2:65" s="12" customFormat="1">
      <c r="B583" s="144"/>
      <c r="D583" s="145" t="s">
        <v>159</v>
      </c>
      <c r="E583" s="146" t="s">
        <v>19</v>
      </c>
      <c r="F583" s="147" t="s">
        <v>861</v>
      </c>
      <c r="H583" s="146" t="s">
        <v>19</v>
      </c>
      <c r="I583" s="148"/>
      <c r="L583" s="144"/>
      <c r="M583" s="149"/>
      <c r="T583" s="150"/>
      <c r="AT583" s="146" t="s">
        <v>159</v>
      </c>
      <c r="AU583" s="146" t="s">
        <v>82</v>
      </c>
      <c r="AV583" s="12" t="s">
        <v>80</v>
      </c>
      <c r="AW583" s="12" t="s">
        <v>33</v>
      </c>
      <c r="AX583" s="12" t="s">
        <v>72</v>
      </c>
      <c r="AY583" s="146" t="s">
        <v>142</v>
      </c>
    </row>
    <row r="584" spans="2:65" s="13" customFormat="1">
      <c r="B584" s="151"/>
      <c r="D584" s="145" t="s">
        <v>159</v>
      </c>
      <c r="E584" s="152" t="s">
        <v>19</v>
      </c>
      <c r="F584" s="153" t="s">
        <v>873</v>
      </c>
      <c r="H584" s="154">
        <v>144.39500000000001</v>
      </c>
      <c r="I584" s="155"/>
      <c r="L584" s="151"/>
      <c r="M584" s="156"/>
      <c r="T584" s="157"/>
      <c r="AT584" s="152" t="s">
        <v>159</v>
      </c>
      <c r="AU584" s="152" t="s">
        <v>82</v>
      </c>
      <c r="AV584" s="13" t="s">
        <v>82</v>
      </c>
      <c r="AW584" s="13" t="s">
        <v>33</v>
      </c>
      <c r="AX584" s="13" t="s">
        <v>80</v>
      </c>
      <c r="AY584" s="152" t="s">
        <v>142</v>
      </c>
    </row>
    <row r="585" spans="2:65" s="1" customFormat="1" ht="21.75" customHeight="1">
      <c r="B585" s="32"/>
      <c r="C585" s="127" t="s">
        <v>874</v>
      </c>
      <c r="D585" s="127" t="s">
        <v>145</v>
      </c>
      <c r="E585" s="128" t="s">
        <v>875</v>
      </c>
      <c r="F585" s="129" t="s">
        <v>876</v>
      </c>
      <c r="G585" s="130" t="s">
        <v>170</v>
      </c>
      <c r="H585" s="131">
        <v>431.08499999999998</v>
      </c>
      <c r="I585" s="132"/>
      <c r="J585" s="133">
        <f>ROUND(I585*H585,2)</f>
        <v>0</v>
      </c>
      <c r="K585" s="129" t="s">
        <v>149</v>
      </c>
      <c r="L585" s="32"/>
      <c r="M585" s="134" t="s">
        <v>19</v>
      </c>
      <c r="N585" s="135" t="s">
        <v>43</v>
      </c>
      <c r="P585" s="136">
        <f>O585*H585</f>
        <v>0</v>
      </c>
      <c r="Q585" s="136">
        <v>7.5500000000000003E-3</v>
      </c>
      <c r="R585" s="136">
        <f>Q585*H585</f>
        <v>3.2546917500000001</v>
      </c>
      <c r="S585" s="136">
        <v>0</v>
      </c>
      <c r="T585" s="137">
        <f>S585*H585</f>
        <v>0</v>
      </c>
      <c r="AR585" s="138" t="s">
        <v>251</v>
      </c>
      <c r="AT585" s="138" t="s">
        <v>145</v>
      </c>
      <c r="AU585" s="138" t="s">
        <v>82</v>
      </c>
      <c r="AY585" s="17" t="s">
        <v>142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7" t="s">
        <v>80</v>
      </c>
      <c r="BK585" s="139">
        <f>ROUND(I585*H585,2)</f>
        <v>0</v>
      </c>
      <c r="BL585" s="17" t="s">
        <v>251</v>
      </c>
      <c r="BM585" s="138" t="s">
        <v>877</v>
      </c>
    </row>
    <row r="586" spans="2:65" s="1" customFormat="1">
      <c r="B586" s="32"/>
      <c r="D586" s="140" t="s">
        <v>152</v>
      </c>
      <c r="F586" s="141" t="s">
        <v>878</v>
      </c>
      <c r="I586" s="142"/>
      <c r="L586" s="32"/>
      <c r="M586" s="143"/>
      <c r="T586" s="53"/>
      <c r="AT586" s="17" t="s">
        <v>152</v>
      </c>
      <c r="AU586" s="17" t="s">
        <v>82</v>
      </c>
    </row>
    <row r="587" spans="2:65" s="12" customFormat="1">
      <c r="B587" s="144"/>
      <c r="D587" s="145" t="s">
        <v>159</v>
      </c>
      <c r="E587" s="146" t="s">
        <v>19</v>
      </c>
      <c r="F587" s="147" t="s">
        <v>861</v>
      </c>
      <c r="H587" s="146" t="s">
        <v>19</v>
      </c>
      <c r="I587" s="148"/>
      <c r="L587" s="144"/>
      <c r="M587" s="149"/>
      <c r="T587" s="150"/>
      <c r="AT587" s="146" t="s">
        <v>159</v>
      </c>
      <c r="AU587" s="146" t="s">
        <v>82</v>
      </c>
      <c r="AV587" s="12" t="s">
        <v>80</v>
      </c>
      <c r="AW587" s="12" t="s">
        <v>33</v>
      </c>
      <c r="AX587" s="12" t="s">
        <v>72</v>
      </c>
      <c r="AY587" s="146" t="s">
        <v>142</v>
      </c>
    </row>
    <row r="588" spans="2:65" s="13" customFormat="1">
      <c r="B588" s="151"/>
      <c r="D588" s="145" t="s">
        <v>159</v>
      </c>
      <c r="E588" s="152" t="s">
        <v>19</v>
      </c>
      <c r="F588" s="153" t="s">
        <v>240</v>
      </c>
      <c r="H588" s="154">
        <v>426.88499999999999</v>
      </c>
      <c r="I588" s="155"/>
      <c r="L588" s="151"/>
      <c r="M588" s="156"/>
      <c r="T588" s="157"/>
      <c r="AT588" s="152" t="s">
        <v>159</v>
      </c>
      <c r="AU588" s="152" t="s">
        <v>82</v>
      </c>
      <c r="AV588" s="13" t="s">
        <v>82</v>
      </c>
      <c r="AW588" s="13" t="s">
        <v>33</v>
      </c>
      <c r="AX588" s="13" t="s">
        <v>72</v>
      </c>
      <c r="AY588" s="152" t="s">
        <v>142</v>
      </c>
    </row>
    <row r="589" spans="2:65" s="13" customFormat="1">
      <c r="B589" s="151"/>
      <c r="D589" s="145" t="s">
        <v>159</v>
      </c>
      <c r="E589" s="152" t="s">
        <v>19</v>
      </c>
      <c r="F589" s="153" t="s">
        <v>862</v>
      </c>
      <c r="H589" s="154">
        <v>4.2</v>
      </c>
      <c r="I589" s="155"/>
      <c r="L589" s="151"/>
      <c r="M589" s="156"/>
      <c r="T589" s="157"/>
      <c r="AT589" s="152" t="s">
        <v>159</v>
      </c>
      <c r="AU589" s="152" t="s">
        <v>82</v>
      </c>
      <c r="AV589" s="13" t="s">
        <v>82</v>
      </c>
      <c r="AW589" s="13" t="s">
        <v>33</v>
      </c>
      <c r="AX589" s="13" t="s">
        <v>72</v>
      </c>
      <c r="AY589" s="152" t="s">
        <v>142</v>
      </c>
    </row>
    <row r="590" spans="2:65" s="14" customFormat="1">
      <c r="B590" s="168"/>
      <c r="D590" s="145" t="s">
        <v>159</v>
      </c>
      <c r="E590" s="169" t="s">
        <v>19</v>
      </c>
      <c r="F590" s="170" t="s">
        <v>181</v>
      </c>
      <c r="H590" s="171">
        <v>431.08499999999998</v>
      </c>
      <c r="I590" s="172"/>
      <c r="L590" s="168"/>
      <c r="M590" s="173"/>
      <c r="T590" s="174"/>
      <c r="AT590" s="169" t="s">
        <v>159</v>
      </c>
      <c r="AU590" s="169" t="s">
        <v>82</v>
      </c>
      <c r="AV590" s="14" t="s">
        <v>150</v>
      </c>
      <c r="AW590" s="14" t="s">
        <v>33</v>
      </c>
      <c r="AX590" s="14" t="s">
        <v>80</v>
      </c>
      <c r="AY590" s="169" t="s">
        <v>142</v>
      </c>
    </row>
    <row r="591" spans="2:65" s="1" customFormat="1" ht="16.5" customHeight="1">
      <c r="B591" s="32"/>
      <c r="C591" s="158" t="s">
        <v>879</v>
      </c>
      <c r="D591" s="158" t="s">
        <v>162</v>
      </c>
      <c r="E591" s="159" t="s">
        <v>880</v>
      </c>
      <c r="F591" s="160" t="s">
        <v>881</v>
      </c>
      <c r="G591" s="161" t="s">
        <v>170</v>
      </c>
      <c r="H591" s="162">
        <v>495.74799999999999</v>
      </c>
      <c r="I591" s="163"/>
      <c r="J591" s="164">
        <f>ROUND(I591*H591,2)</f>
        <v>0</v>
      </c>
      <c r="K591" s="160" t="s">
        <v>149</v>
      </c>
      <c r="L591" s="165"/>
      <c r="M591" s="166" t="s">
        <v>19</v>
      </c>
      <c r="N591" s="167" t="s">
        <v>43</v>
      </c>
      <c r="P591" s="136">
        <f>O591*H591</f>
        <v>0</v>
      </c>
      <c r="Q591" s="136">
        <v>1.8409999999999999E-2</v>
      </c>
      <c r="R591" s="136">
        <f>Q591*H591</f>
        <v>9.12672068</v>
      </c>
      <c r="S591" s="136">
        <v>0</v>
      </c>
      <c r="T591" s="137">
        <f>S591*H591</f>
        <v>0</v>
      </c>
      <c r="AR591" s="138" t="s">
        <v>360</v>
      </c>
      <c r="AT591" s="138" t="s">
        <v>162</v>
      </c>
      <c r="AU591" s="138" t="s">
        <v>82</v>
      </c>
      <c r="AY591" s="17" t="s">
        <v>142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80</v>
      </c>
      <c r="BK591" s="139">
        <f>ROUND(I591*H591,2)</f>
        <v>0</v>
      </c>
      <c r="BL591" s="17" t="s">
        <v>251</v>
      </c>
      <c r="BM591" s="138" t="s">
        <v>882</v>
      </c>
    </row>
    <row r="592" spans="2:65" s="13" customFormat="1">
      <c r="B592" s="151"/>
      <c r="D592" s="145" t="s">
        <v>159</v>
      </c>
      <c r="E592" s="152" t="s">
        <v>19</v>
      </c>
      <c r="F592" s="153" t="s">
        <v>883</v>
      </c>
      <c r="H592" s="154">
        <v>495.74799999999999</v>
      </c>
      <c r="I592" s="155"/>
      <c r="L592" s="151"/>
      <c r="M592" s="156"/>
      <c r="T592" s="157"/>
      <c r="AT592" s="152" t="s">
        <v>159</v>
      </c>
      <c r="AU592" s="152" t="s">
        <v>82</v>
      </c>
      <c r="AV592" s="13" t="s">
        <v>82</v>
      </c>
      <c r="AW592" s="13" t="s">
        <v>33</v>
      </c>
      <c r="AX592" s="13" t="s">
        <v>80</v>
      </c>
      <c r="AY592" s="152" t="s">
        <v>142</v>
      </c>
    </row>
    <row r="593" spans="2:65" s="1" customFormat="1" ht="16.5" customHeight="1">
      <c r="B593" s="32"/>
      <c r="C593" s="127" t="s">
        <v>884</v>
      </c>
      <c r="D593" s="127" t="s">
        <v>145</v>
      </c>
      <c r="E593" s="128" t="s">
        <v>885</v>
      </c>
      <c r="F593" s="129" t="s">
        <v>886</v>
      </c>
      <c r="G593" s="130" t="s">
        <v>170</v>
      </c>
      <c r="H593" s="131">
        <v>156.4</v>
      </c>
      <c r="I593" s="132"/>
      <c r="J593" s="133">
        <f>ROUND(I593*H593,2)</f>
        <v>0</v>
      </c>
      <c r="K593" s="129" t="s">
        <v>149</v>
      </c>
      <c r="L593" s="32"/>
      <c r="M593" s="134" t="s">
        <v>19</v>
      </c>
      <c r="N593" s="135" t="s">
        <v>43</v>
      </c>
      <c r="P593" s="136">
        <f>O593*H593</f>
        <v>0</v>
      </c>
      <c r="Q593" s="136">
        <v>0</v>
      </c>
      <c r="R593" s="136">
        <f>Q593*H593</f>
        <v>0</v>
      </c>
      <c r="S593" s="136">
        <v>2.7199999999999998E-2</v>
      </c>
      <c r="T593" s="137">
        <f>S593*H593</f>
        <v>4.2540800000000001</v>
      </c>
      <c r="AR593" s="138" t="s">
        <v>251</v>
      </c>
      <c r="AT593" s="138" t="s">
        <v>145</v>
      </c>
      <c r="AU593" s="138" t="s">
        <v>82</v>
      </c>
      <c r="AY593" s="17" t="s">
        <v>142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80</v>
      </c>
      <c r="BK593" s="139">
        <f>ROUND(I593*H593,2)</f>
        <v>0</v>
      </c>
      <c r="BL593" s="17" t="s">
        <v>251</v>
      </c>
      <c r="BM593" s="138" t="s">
        <v>887</v>
      </c>
    </row>
    <row r="594" spans="2:65" s="1" customFormat="1">
      <c r="B594" s="32"/>
      <c r="D594" s="140" t="s">
        <v>152</v>
      </c>
      <c r="F594" s="141" t="s">
        <v>888</v>
      </c>
      <c r="I594" s="142"/>
      <c r="L594" s="32"/>
      <c r="M594" s="143"/>
      <c r="T594" s="53"/>
      <c r="AT594" s="17" t="s">
        <v>152</v>
      </c>
      <c r="AU594" s="17" t="s">
        <v>82</v>
      </c>
    </row>
    <row r="595" spans="2:65" s="13" customFormat="1">
      <c r="B595" s="151"/>
      <c r="D595" s="145" t="s">
        <v>159</v>
      </c>
      <c r="E595" s="152" t="s">
        <v>19</v>
      </c>
      <c r="F595" s="153" t="s">
        <v>889</v>
      </c>
      <c r="H595" s="154">
        <v>156.4</v>
      </c>
      <c r="I595" s="155"/>
      <c r="L595" s="151"/>
      <c r="M595" s="156"/>
      <c r="T595" s="157"/>
      <c r="AT595" s="152" t="s">
        <v>159</v>
      </c>
      <c r="AU595" s="152" t="s">
        <v>82</v>
      </c>
      <c r="AV595" s="13" t="s">
        <v>82</v>
      </c>
      <c r="AW595" s="13" t="s">
        <v>33</v>
      </c>
      <c r="AX595" s="13" t="s">
        <v>80</v>
      </c>
      <c r="AY595" s="152" t="s">
        <v>142</v>
      </c>
    </row>
    <row r="596" spans="2:65" s="1" customFormat="1" ht="21.75" customHeight="1">
      <c r="B596" s="32"/>
      <c r="C596" s="127" t="s">
        <v>890</v>
      </c>
      <c r="D596" s="127" t="s">
        <v>145</v>
      </c>
      <c r="E596" s="128" t="s">
        <v>891</v>
      </c>
      <c r="F596" s="129" t="s">
        <v>892</v>
      </c>
      <c r="G596" s="130" t="s">
        <v>185</v>
      </c>
      <c r="H596" s="131">
        <v>50</v>
      </c>
      <c r="I596" s="132"/>
      <c r="J596" s="133">
        <f>ROUND(I596*H596,2)</f>
        <v>0</v>
      </c>
      <c r="K596" s="129" t="s">
        <v>149</v>
      </c>
      <c r="L596" s="32"/>
      <c r="M596" s="134" t="s">
        <v>19</v>
      </c>
      <c r="N596" s="135" t="s">
        <v>43</v>
      </c>
      <c r="P596" s="136">
        <f>O596*H596</f>
        <v>0</v>
      </c>
      <c r="Q596" s="136">
        <v>2.0000000000000001E-4</v>
      </c>
      <c r="R596" s="136">
        <f>Q596*H596</f>
        <v>0.01</v>
      </c>
      <c r="S596" s="136">
        <v>0</v>
      </c>
      <c r="T596" s="137">
        <f>S596*H596</f>
        <v>0</v>
      </c>
      <c r="AR596" s="138" t="s">
        <v>251</v>
      </c>
      <c r="AT596" s="138" t="s">
        <v>145</v>
      </c>
      <c r="AU596" s="138" t="s">
        <v>82</v>
      </c>
      <c r="AY596" s="17" t="s">
        <v>142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80</v>
      </c>
      <c r="BK596" s="139">
        <f>ROUND(I596*H596,2)</f>
        <v>0</v>
      </c>
      <c r="BL596" s="17" t="s">
        <v>251</v>
      </c>
      <c r="BM596" s="138" t="s">
        <v>893</v>
      </c>
    </row>
    <row r="597" spans="2:65" s="1" customFormat="1">
      <c r="B597" s="32"/>
      <c r="D597" s="140" t="s">
        <v>152</v>
      </c>
      <c r="F597" s="141" t="s">
        <v>894</v>
      </c>
      <c r="I597" s="142"/>
      <c r="L597" s="32"/>
      <c r="M597" s="143"/>
      <c r="T597" s="53"/>
      <c r="AT597" s="17" t="s">
        <v>152</v>
      </c>
      <c r="AU597" s="17" t="s">
        <v>82</v>
      </c>
    </row>
    <row r="598" spans="2:65" s="1" customFormat="1" ht="16.5" customHeight="1">
      <c r="B598" s="32"/>
      <c r="C598" s="158" t="s">
        <v>895</v>
      </c>
      <c r="D598" s="158" t="s">
        <v>162</v>
      </c>
      <c r="E598" s="159" t="s">
        <v>896</v>
      </c>
      <c r="F598" s="160" t="s">
        <v>897</v>
      </c>
      <c r="G598" s="161" t="s">
        <v>185</v>
      </c>
      <c r="H598" s="162">
        <v>50</v>
      </c>
      <c r="I598" s="163"/>
      <c r="J598" s="164">
        <f>ROUND(I598*H598,2)</f>
        <v>0</v>
      </c>
      <c r="K598" s="160" t="s">
        <v>149</v>
      </c>
      <c r="L598" s="165"/>
      <c r="M598" s="166" t="s">
        <v>19</v>
      </c>
      <c r="N598" s="167" t="s">
        <v>43</v>
      </c>
      <c r="P598" s="136">
        <f>O598*H598</f>
        <v>0</v>
      </c>
      <c r="Q598" s="136">
        <v>3.2000000000000003E-4</v>
      </c>
      <c r="R598" s="136">
        <f>Q598*H598</f>
        <v>1.6E-2</v>
      </c>
      <c r="S598" s="136">
        <v>0</v>
      </c>
      <c r="T598" s="137">
        <f>S598*H598</f>
        <v>0</v>
      </c>
      <c r="AR598" s="138" t="s">
        <v>360</v>
      </c>
      <c r="AT598" s="138" t="s">
        <v>162</v>
      </c>
      <c r="AU598" s="138" t="s">
        <v>82</v>
      </c>
      <c r="AY598" s="17" t="s">
        <v>142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80</v>
      </c>
      <c r="BK598" s="139">
        <f>ROUND(I598*H598,2)</f>
        <v>0</v>
      </c>
      <c r="BL598" s="17" t="s">
        <v>251</v>
      </c>
      <c r="BM598" s="138" t="s">
        <v>898</v>
      </c>
    </row>
    <row r="599" spans="2:65" s="1" customFormat="1" ht="16.5" customHeight="1">
      <c r="B599" s="32"/>
      <c r="C599" s="127" t="s">
        <v>899</v>
      </c>
      <c r="D599" s="127" t="s">
        <v>145</v>
      </c>
      <c r="E599" s="128" t="s">
        <v>900</v>
      </c>
      <c r="F599" s="129" t="s">
        <v>901</v>
      </c>
      <c r="G599" s="130" t="s">
        <v>185</v>
      </c>
      <c r="H599" s="131">
        <v>100</v>
      </c>
      <c r="I599" s="132"/>
      <c r="J599" s="133">
        <f>ROUND(I599*H599,2)</f>
        <v>0</v>
      </c>
      <c r="K599" s="129" t="s">
        <v>149</v>
      </c>
      <c r="L599" s="32"/>
      <c r="M599" s="134" t="s">
        <v>19</v>
      </c>
      <c r="N599" s="135" t="s">
        <v>43</v>
      </c>
      <c r="P599" s="136">
        <f>O599*H599</f>
        <v>0</v>
      </c>
      <c r="Q599" s="136">
        <v>3.0000000000000001E-5</v>
      </c>
      <c r="R599" s="136">
        <f>Q599*H599</f>
        <v>3.0000000000000001E-3</v>
      </c>
      <c r="S599" s="136">
        <v>0</v>
      </c>
      <c r="T599" s="137">
        <f>S599*H599</f>
        <v>0</v>
      </c>
      <c r="AR599" s="138" t="s">
        <v>251</v>
      </c>
      <c r="AT599" s="138" t="s">
        <v>145</v>
      </c>
      <c r="AU599" s="138" t="s">
        <v>82</v>
      </c>
      <c r="AY599" s="17" t="s">
        <v>142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80</v>
      </c>
      <c r="BK599" s="139">
        <f>ROUND(I599*H599,2)</f>
        <v>0</v>
      </c>
      <c r="BL599" s="17" t="s">
        <v>251</v>
      </c>
      <c r="BM599" s="138" t="s">
        <v>902</v>
      </c>
    </row>
    <row r="600" spans="2:65" s="1" customFormat="1">
      <c r="B600" s="32"/>
      <c r="D600" s="140" t="s">
        <v>152</v>
      </c>
      <c r="F600" s="141" t="s">
        <v>903</v>
      </c>
      <c r="I600" s="142"/>
      <c r="L600" s="32"/>
      <c r="M600" s="143"/>
      <c r="T600" s="53"/>
      <c r="AT600" s="17" t="s">
        <v>152</v>
      </c>
      <c r="AU600" s="17" t="s">
        <v>82</v>
      </c>
    </row>
    <row r="601" spans="2:65" s="1" customFormat="1" ht="24.2" customHeight="1">
      <c r="B601" s="32"/>
      <c r="C601" s="127" t="s">
        <v>904</v>
      </c>
      <c r="D601" s="127" t="s">
        <v>145</v>
      </c>
      <c r="E601" s="128" t="s">
        <v>905</v>
      </c>
      <c r="F601" s="129" t="s">
        <v>906</v>
      </c>
      <c r="G601" s="130" t="s">
        <v>156</v>
      </c>
      <c r="H601" s="131">
        <v>12.756</v>
      </c>
      <c r="I601" s="132"/>
      <c r="J601" s="133">
        <f>ROUND(I601*H601,2)</f>
        <v>0</v>
      </c>
      <c r="K601" s="129" t="s">
        <v>149</v>
      </c>
      <c r="L601" s="32"/>
      <c r="M601" s="134" t="s">
        <v>19</v>
      </c>
      <c r="N601" s="135" t="s">
        <v>43</v>
      </c>
      <c r="P601" s="136">
        <f>O601*H601</f>
        <v>0</v>
      </c>
      <c r="Q601" s="136">
        <v>0</v>
      </c>
      <c r="R601" s="136">
        <f>Q601*H601</f>
        <v>0</v>
      </c>
      <c r="S601" s="136">
        <v>0</v>
      </c>
      <c r="T601" s="137">
        <f>S601*H601</f>
        <v>0</v>
      </c>
      <c r="AR601" s="138" t="s">
        <v>251</v>
      </c>
      <c r="AT601" s="138" t="s">
        <v>145</v>
      </c>
      <c r="AU601" s="138" t="s">
        <v>82</v>
      </c>
      <c r="AY601" s="17" t="s">
        <v>142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80</v>
      </c>
      <c r="BK601" s="139">
        <f>ROUND(I601*H601,2)</f>
        <v>0</v>
      </c>
      <c r="BL601" s="17" t="s">
        <v>251</v>
      </c>
      <c r="BM601" s="138" t="s">
        <v>907</v>
      </c>
    </row>
    <row r="602" spans="2:65" s="1" customFormat="1">
      <c r="B602" s="32"/>
      <c r="D602" s="140" t="s">
        <v>152</v>
      </c>
      <c r="F602" s="141" t="s">
        <v>908</v>
      </c>
      <c r="I602" s="142"/>
      <c r="L602" s="32"/>
      <c r="M602" s="143"/>
      <c r="T602" s="53"/>
      <c r="AT602" s="17" t="s">
        <v>152</v>
      </c>
      <c r="AU602" s="17" t="s">
        <v>82</v>
      </c>
    </row>
    <row r="603" spans="2:65" s="11" customFormat="1" ht="22.9" customHeight="1">
      <c r="B603" s="115"/>
      <c r="D603" s="116" t="s">
        <v>71</v>
      </c>
      <c r="E603" s="125" t="s">
        <v>909</v>
      </c>
      <c r="F603" s="125" t="s">
        <v>910</v>
      </c>
      <c r="I603" s="118"/>
      <c r="J603" s="126">
        <f>BK603</f>
        <v>0</v>
      </c>
      <c r="L603" s="115"/>
      <c r="M603" s="120"/>
      <c r="P603" s="121">
        <f>SUM(P604:P662)</f>
        <v>0</v>
      </c>
      <c r="R603" s="121">
        <f>SUM(R604:R662)</f>
        <v>0.56407649999999998</v>
      </c>
      <c r="T603" s="122">
        <f>SUM(T604:T662)</f>
        <v>1.9846199999999998E-2</v>
      </c>
      <c r="AR603" s="116" t="s">
        <v>82</v>
      </c>
      <c r="AT603" s="123" t="s">
        <v>71</v>
      </c>
      <c r="AU603" s="123" t="s">
        <v>80</v>
      </c>
      <c r="AY603" s="116" t="s">
        <v>142</v>
      </c>
      <c r="BK603" s="124">
        <f>SUM(BK604:BK662)</f>
        <v>0</v>
      </c>
    </row>
    <row r="604" spans="2:65" s="1" customFormat="1" ht="16.5" customHeight="1">
      <c r="B604" s="32"/>
      <c r="C604" s="127" t="s">
        <v>911</v>
      </c>
      <c r="D604" s="127" t="s">
        <v>145</v>
      </c>
      <c r="E604" s="128" t="s">
        <v>912</v>
      </c>
      <c r="F604" s="129" t="s">
        <v>913</v>
      </c>
      <c r="G604" s="130" t="s">
        <v>170</v>
      </c>
      <c r="H604" s="131">
        <v>836.79</v>
      </c>
      <c r="I604" s="132"/>
      <c r="J604" s="133">
        <f>ROUND(I604*H604,2)</f>
        <v>0</v>
      </c>
      <c r="K604" s="129" t="s">
        <v>149</v>
      </c>
      <c r="L604" s="32"/>
      <c r="M604" s="134" t="s">
        <v>19</v>
      </c>
      <c r="N604" s="135" t="s">
        <v>43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251</v>
      </c>
      <c r="AT604" s="138" t="s">
        <v>145</v>
      </c>
      <c r="AU604" s="138" t="s">
        <v>82</v>
      </c>
      <c r="AY604" s="17" t="s">
        <v>142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80</v>
      </c>
      <c r="BK604" s="139">
        <f>ROUND(I604*H604,2)</f>
        <v>0</v>
      </c>
      <c r="BL604" s="17" t="s">
        <v>251</v>
      </c>
      <c r="BM604" s="138" t="s">
        <v>914</v>
      </c>
    </row>
    <row r="605" spans="2:65" s="1" customFormat="1">
      <c r="B605" s="32"/>
      <c r="D605" s="140" t="s">
        <v>152</v>
      </c>
      <c r="F605" s="141" t="s">
        <v>915</v>
      </c>
      <c r="I605" s="142"/>
      <c r="L605" s="32"/>
      <c r="M605" s="143"/>
      <c r="T605" s="53"/>
      <c r="AT605" s="17" t="s">
        <v>152</v>
      </c>
      <c r="AU605" s="17" t="s">
        <v>82</v>
      </c>
    </row>
    <row r="606" spans="2:65" s="12" customFormat="1">
      <c r="B606" s="144"/>
      <c r="D606" s="145" t="s">
        <v>159</v>
      </c>
      <c r="E606" s="146" t="s">
        <v>19</v>
      </c>
      <c r="F606" s="147" t="s">
        <v>207</v>
      </c>
      <c r="H606" s="146" t="s">
        <v>19</v>
      </c>
      <c r="I606" s="148"/>
      <c r="L606" s="144"/>
      <c r="M606" s="149"/>
      <c r="T606" s="150"/>
      <c r="AT606" s="146" t="s">
        <v>159</v>
      </c>
      <c r="AU606" s="146" t="s">
        <v>82</v>
      </c>
      <c r="AV606" s="12" t="s">
        <v>80</v>
      </c>
      <c r="AW606" s="12" t="s">
        <v>33</v>
      </c>
      <c r="AX606" s="12" t="s">
        <v>72</v>
      </c>
      <c r="AY606" s="146" t="s">
        <v>142</v>
      </c>
    </row>
    <row r="607" spans="2:65" s="13" customFormat="1">
      <c r="B607" s="151"/>
      <c r="D607" s="145" t="s">
        <v>159</v>
      </c>
      <c r="E607" s="152" t="s">
        <v>19</v>
      </c>
      <c r="F607" s="153" t="s">
        <v>208</v>
      </c>
      <c r="H607" s="154">
        <v>267.23</v>
      </c>
      <c r="I607" s="155"/>
      <c r="L607" s="151"/>
      <c r="M607" s="156"/>
      <c r="T607" s="157"/>
      <c r="AT607" s="152" t="s">
        <v>159</v>
      </c>
      <c r="AU607" s="152" t="s">
        <v>82</v>
      </c>
      <c r="AV607" s="13" t="s">
        <v>82</v>
      </c>
      <c r="AW607" s="13" t="s">
        <v>33</v>
      </c>
      <c r="AX607" s="13" t="s">
        <v>72</v>
      </c>
      <c r="AY607" s="152" t="s">
        <v>142</v>
      </c>
    </row>
    <row r="608" spans="2:65" s="12" customFormat="1">
      <c r="B608" s="144"/>
      <c r="D608" s="145" t="s">
        <v>159</v>
      </c>
      <c r="E608" s="146" t="s">
        <v>19</v>
      </c>
      <c r="F608" s="147" t="s">
        <v>219</v>
      </c>
      <c r="H608" s="146" t="s">
        <v>19</v>
      </c>
      <c r="I608" s="148"/>
      <c r="L608" s="144"/>
      <c r="M608" s="149"/>
      <c r="T608" s="150"/>
      <c r="AT608" s="146" t="s">
        <v>159</v>
      </c>
      <c r="AU608" s="146" t="s">
        <v>82</v>
      </c>
      <c r="AV608" s="12" t="s">
        <v>80</v>
      </c>
      <c r="AW608" s="12" t="s">
        <v>33</v>
      </c>
      <c r="AX608" s="12" t="s">
        <v>72</v>
      </c>
      <c r="AY608" s="146" t="s">
        <v>142</v>
      </c>
    </row>
    <row r="609" spans="2:65" s="13" customFormat="1">
      <c r="B609" s="151"/>
      <c r="D609" s="145" t="s">
        <v>159</v>
      </c>
      <c r="E609" s="152" t="s">
        <v>19</v>
      </c>
      <c r="F609" s="153" t="s">
        <v>220</v>
      </c>
      <c r="H609" s="154">
        <v>2.44</v>
      </c>
      <c r="I609" s="155"/>
      <c r="L609" s="151"/>
      <c r="M609" s="156"/>
      <c r="T609" s="157"/>
      <c r="AT609" s="152" t="s">
        <v>159</v>
      </c>
      <c r="AU609" s="152" t="s">
        <v>82</v>
      </c>
      <c r="AV609" s="13" t="s">
        <v>82</v>
      </c>
      <c r="AW609" s="13" t="s">
        <v>33</v>
      </c>
      <c r="AX609" s="13" t="s">
        <v>72</v>
      </c>
      <c r="AY609" s="152" t="s">
        <v>142</v>
      </c>
    </row>
    <row r="610" spans="2:65" s="12" customFormat="1">
      <c r="B610" s="144"/>
      <c r="D610" s="145" t="s">
        <v>159</v>
      </c>
      <c r="E610" s="146" t="s">
        <v>19</v>
      </c>
      <c r="F610" s="147" t="s">
        <v>916</v>
      </c>
      <c r="H610" s="146" t="s">
        <v>19</v>
      </c>
      <c r="I610" s="148"/>
      <c r="L610" s="144"/>
      <c r="M610" s="149"/>
      <c r="T610" s="150"/>
      <c r="AT610" s="146" t="s">
        <v>159</v>
      </c>
      <c r="AU610" s="146" t="s">
        <v>82</v>
      </c>
      <c r="AV610" s="12" t="s">
        <v>80</v>
      </c>
      <c r="AW610" s="12" t="s">
        <v>33</v>
      </c>
      <c r="AX610" s="12" t="s">
        <v>72</v>
      </c>
      <c r="AY610" s="146" t="s">
        <v>142</v>
      </c>
    </row>
    <row r="611" spans="2:65" s="13" customFormat="1">
      <c r="B611" s="151"/>
      <c r="D611" s="145" t="s">
        <v>159</v>
      </c>
      <c r="E611" s="152" t="s">
        <v>19</v>
      </c>
      <c r="F611" s="153" t="s">
        <v>917</v>
      </c>
      <c r="H611" s="154">
        <v>258.3</v>
      </c>
      <c r="I611" s="155"/>
      <c r="L611" s="151"/>
      <c r="M611" s="156"/>
      <c r="T611" s="157"/>
      <c r="AT611" s="152" t="s">
        <v>159</v>
      </c>
      <c r="AU611" s="152" t="s">
        <v>82</v>
      </c>
      <c r="AV611" s="13" t="s">
        <v>82</v>
      </c>
      <c r="AW611" s="13" t="s">
        <v>33</v>
      </c>
      <c r="AX611" s="13" t="s">
        <v>72</v>
      </c>
      <c r="AY611" s="152" t="s">
        <v>142</v>
      </c>
    </row>
    <row r="612" spans="2:65" s="12" customFormat="1">
      <c r="B612" s="144"/>
      <c r="D612" s="145" t="s">
        <v>159</v>
      </c>
      <c r="E612" s="146" t="s">
        <v>19</v>
      </c>
      <c r="F612" s="147" t="s">
        <v>918</v>
      </c>
      <c r="H612" s="146" t="s">
        <v>19</v>
      </c>
      <c r="I612" s="148"/>
      <c r="L612" s="144"/>
      <c r="M612" s="149"/>
      <c r="T612" s="150"/>
      <c r="AT612" s="146" t="s">
        <v>159</v>
      </c>
      <c r="AU612" s="146" t="s">
        <v>82</v>
      </c>
      <c r="AV612" s="12" t="s">
        <v>80</v>
      </c>
      <c r="AW612" s="12" t="s">
        <v>33</v>
      </c>
      <c r="AX612" s="12" t="s">
        <v>72</v>
      </c>
      <c r="AY612" s="146" t="s">
        <v>142</v>
      </c>
    </row>
    <row r="613" spans="2:65" s="13" customFormat="1">
      <c r="B613" s="151"/>
      <c r="D613" s="145" t="s">
        <v>159</v>
      </c>
      <c r="E613" s="152" t="s">
        <v>19</v>
      </c>
      <c r="F613" s="153" t="s">
        <v>919</v>
      </c>
      <c r="H613" s="154">
        <v>28.32</v>
      </c>
      <c r="I613" s="155"/>
      <c r="L613" s="151"/>
      <c r="M613" s="156"/>
      <c r="T613" s="157"/>
      <c r="AT613" s="152" t="s">
        <v>159</v>
      </c>
      <c r="AU613" s="152" t="s">
        <v>82</v>
      </c>
      <c r="AV613" s="13" t="s">
        <v>82</v>
      </c>
      <c r="AW613" s="13" t="s">
        <v>33</v>
      </c>
      <c r="AX613" s="13" t="s">
        <v>72</v>
      </c>
      <c r="AY613" s="152" t="s">
        <v>142</v>
      </c>
    </row>
    <row r="614" spans="2:65" s="12" customFormat="1">
      <c r="B614" s="144"/>
      <c r="D614" s="145" t="s">
        <v>159</v>
      </c>
      <c r="E614" s="146" t="s">
        <v>19</v>
      </c>
      <c r="F614" s="147" t="s">
        <v>237</v>
      </c>
      <c r="H614" s="146" t="s">
        <v>19</v>
      </c>
      <c r="I614" s="148"/>
      <c r="L614" s="144"/>
      <c r="M614" s="149"/>
      <c r="T614" s="150"/>
      <c r="AT614" s="146" t="s">
        <v>159</v>
      </c>
      <c r="AU614" s="146" t="s">
        <v>82</v>
      </c>
      <c r="AV614" s="12" t="s">
        <v>80</v>
      </c>
      <c r="AW614" s="12" t="s">
        <v>33</v>
      </c>
      <c r="AX614" s="12" t="s">
        <v>72</v>
      </c>
      <c r="AY614" s="146" t="s">
        <v>142</v>
      </c>
    </row>
    <row r="615" spans="2:65" s="13" customFormat="1">
      <c r="B615" s="151"/>
      <c r="D615" s="145" t="s">
        <v>159</v>
      </c>
      <c r="E615" s="152" t="s">
        <v>19</v>
      </c>
      <c r="F615" s="153" t="s">
        <v>238</v>
      </c>
      <c r="H615" s="154">
        <v>19.32</v>
      </c>
      <c r="I615" s="155"/>
      <c r="L615" s="151"/>
      <c r="M615" s="156"/>
      <c r="T615" s="157"/>
      <c r="AT615" s="152" t="s">
        <v>159</v>
      </c>
      <c r="AU615" s="152" t="s">
        <v>82</v>
      </c>
      <c r="AV615" s="13" t="s">
        <v>82</v>
      </c>
      <c r="AW615" s="13" t="s">
        <v>33</v>
      </c>
      <c r="AX615" s="13" t="s">
        <v>72</v>
      </c>
      <c r="AY615" s="152" t="s">
        <v>142</v>
      </c>
    </row>
    <row r="616" spans="2:65" s="12" customFormat="1">
      <c r="B616" s="144"/>
      <c r="D616" s="145" t="s">
        <v>159</v>
      </c>
      <c r="E616" s="146" t="s">
        <v>19</v>
      </c>
      <c r="F616" s="147" t="s">
        <v>920</v>
      </c>
      <c r="H616" s="146" t="s">
        <v>19</v>
      </c>
      <c r="I616" s="148"/>
      <c r="L616" s="144"/>
      <c r="M616" s="149"/>
      <c r="T616" s="150"/>
      <c r="AT616" s="146" t="s">
        <v>159</v>
      </c>
      <c r="AU616" s="146" t="s">
        <v>82</v>
      </c>
      <c r="AV616" s="12" t="s">
        <v>80</v>
      </c>
      <c r="AW616" s="12" t="s">
        <v>33</v>
      </c>
      <c r="AX616" s="12" t="s">
        <v>72</v>
      </c>
      <c r="AY616" s="146" t="s">
        <v>142</v>
      </c>
    </row>
    <row r="617" spans="2:65" s="13" customFormat="1">
      <c r="B617" s="151"/>
      <c r="D617" s="145" t="s">
        <v>159</v>
      </c>
      <c r="E617" s="152" t="s">
        <v>19</v>
      </c>
      <c r="F617" s="153" t="s">
        <v>921</v>
      </c>
      <c r="H617" s="154">
        <v>261.18</v>
      </c>
      <c r="I617" s="155"/>
      <c r="L617" s="151"/>
      <c r="M617" s="156"/>
      <c r="T617" s="157"/>
      <c r="AT617" s="152" t="s">
        <v>159</v>
      </c>
      <c r="AU617" s="152" t="s">
        <v>82</v>
      </c>
      <c r="AV617" s="13" t="s">
        <v>82</v>
      </c>
      <c r="AW617" s="13" t="s">
        <v>33</v>
      </c>
      <c r="AX617" s="13" t="s">
        <v>72</v>
      </c>
      <c r="AY617" s="152" t="s">
        <v>142</v>
      </c>
    </row>
    <row r="618" spans="2:65" s="14" customFormat="1">
      <c r="B618" s="168"/>
      <c r="D618" s="145" t="s">
        <v>159</v>
      </c>
      <c r="E618" s="169" t="s">
        <v>19</v>
      </c>
      <c r="F618" s="170" t="s">
        <v>181</v>
      </c>
      <c r="H618" s="171">
        <v>836.79000000000019</v>
      </c>
      <c r="I618" s="172"/>
      <c r="L618" s="168"/>
      <c r="M618" s="173"/>
      <c r="T618" s="174"/>
      <c r="AT618" s="169" t="s">
        <v>159</v>
      </c>
      <c r="AU618" s="169" t="s">
        <v>82</v>
      </c>
      <c r="AV618" s="14" t="s">
        <v>150</v>
      </c>
      <c r="AW618" s="14" t="s">
        <v>33</v>
      </c>
      <c r="AX618" s="14" t="s">
        <v>80</v>
      </c>
      <c r="AY618" s="169" t="s">
        <v>142</v>
      </c>
    </row>
    <row r="619" spans="2:65" s="1" customFormat="1" ht="16.5" customHeight="1">
      <c r="B619" s="32"/>
      <c r="C619" s="127" t="s">
        <v>922</v>
      </c>
      <c r="D619" s="127" t="s">
        <v>145</v>
      </c>
      <c r="E619" s="128" t="s">
        <v>923</v>
      </c>
      <c r="F619" s="129" t="s">
        <v>924</v>
      </c>
      <c r="G619" s="130" t="s">
        <v>170</v>
      </c>
      <c r="H619" s="131">
        <v>64.02</v>
      </c>
      <c r="I619" s="132"/>
      <c r="J619" s="133">
        <f>ROUND(I619*H619,2)</f>
        <v>0</v>
      </c>
      <c r="K619" s="129" t="s">
        <v>149</v>
      </c>
      <c r="L619" s="32"/>
      <c r="M619" s="134" t="s">
        <v>19</v>
      </c>
      <c r="N619" s="135" t="s">
        <v>43</v>
      </c>
      <c r="P619" s="136">
        <f>O619*H619</f>
        <v>0</v>
      </c>
      <c r="Q619" s="136">
        <v>1E-3</v>
      </c>
      <c r="R619" s="136">
        <f>Q619*H619</f>
        <v>6.4019999999999994E-2</v>
      </c>
      <c r="S619" s="136">
        <v>3.1E-4</v>
      </c>
      <c r="T619" s="137">
        <f>S619*H619</f>
        <v>1.9846199999999998E-2</v>
      </c>
      <c r="AR619" s="138" t="s">
        <v>251</v>
      </c>
      <c r="AT619" s="138" t="s">
        <v>145</v>
      </c>
      <c r="AU619" s="138" t="s">
        <v>82</v>
      </c>
      <c r="AY619" s="17" t="s">
        <v>142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80</v>
      </c>
      <c r="BK619" s="139">
        <f>ROUND(I619*H619,2)</f>
        <v>0</v>
      </c>
      <c r="BL619" s="17" t="s">
        <v>251</v>
      </c>
      <c r="BM619" s="138" t="s">
        <v>925</v>
      </c>
    </row>
    <row r="620" spans="2:65" s="1" customFormat="1">
      <c r="B620" s="32"/>
      <c r="D620" s="140" t="s">
        <v>152</v>
      </c>
      <c r="F620" s="141" t="s">
        <v>926</v>
      </c>
      <c r="I620" s="142"/>
      <c r="L620" s="32"/>
      <c r="M620" s="143"/>
      <c r="T620" s="53"/>
      <c r="AT620" s="17" t="s">
        <v>152</v>
      </c>
      <c r="AU620" s="17" t="s">
        <v>82</v>
      </c>
    </row>
    <row r="621" spans="2:65" s="12" customFormat="1">
      <c r="B621" s="144"/>
      <c r="D621" s="145" t="s">
        <v>159</v>
      </c>
      <c r="E621" s="146" t="s">
        <v>19</v>
      </c>
      <c r="F621" s="147" t="s">
        <v>927</v>
      </c>
      <c r="H621" s="146" t="s">
        <v>19</v>
      </c>
      <c r="I621" s="148"/>
      <c r="L621" s="144"/>
      <c r="M621" s="149"/>
      <c r="T621" s="150"/>
      <c r="AT621" s="146" t="s">
        <v>159</v>
      </c>
      <c r="AU621" s="146" t="s">
        <v>82</v>
      </c>
      <c r="AV621" s="12" t="s">
        <v>80</v>
      </c>
      <c r="AW621" s="12" t="s">
        <v>33</v>
      </c>
      <c r="AX621" s="12" t="s">
        <v>72</v>
      </c>
      <c r="AY621" s="146" t="s">
        <v>142</v>
      </c>
    </row>
    <row r="622" spans="2:65" s="13" customFormat="1">
      <c r="B622" s="151"/>
      <c r="D622" s="145" t="s">
        <v>159</v>
      </c>
      <c r="E622" s="152" t="s">
        <v>19</v>
      </c>
      <c r="F622" s="153" t="s">
        <v>928</v>
      </c>
      <c r="H622" s="154">
        <v>12.2</v>
      </c>
      <c r="I622" s="155"/>
      <c r="L622" s="151"/>
      <c r="M622" s="156"/>
      <c r="T622" s="157"/>
      <c r="AT622" s="152" t="s">
        <v>159</v>
      </c>
      <c r="AU622" s="152" t="s">
        <v>82</v>
      </c>
      <c r="AV622" s="13" t="s">
        <v>82</v>
      </c>
      <c r="AW622" s="13" t="s">
        <v>33</v>
      </c>
      <c r="AX622" s="13" t="s">
        <v>72</v>
      </c>
      <c r="AY622" s="152" t="s">
        <v>142</v>
      </c>
    </row>
    <row r="623" spans="2:65" s="12" customFormat="1">
      <c r="B623" s="144"/>
      <c r="D623" s="145" t="s">
        <v>159</v>
      </c>
      <c r="E623" s="146" t="s">
        <v>19</v>
      </c>
      <c r="F623" s="147" t="s">
        <v>929</v>
      </c>
      <c r="H623" s="146" t="s">
        <v>19</v>
      </c>
      <c r="I623" s="148"/>
      <c r="L623" s="144"/>
      <c r="M623" s="149"/>
      <c r="T623" s="150"/>
      <c r="AT623" s="146" t="s">
        <v>159</v>
      </c>
      <c r="AU623" s="146" t="s">
        <v>82</v>
      </c>
      <c r="AV623" s="12" t="s">
        <v>80</v>
      </c>
      <c r="AW623" s="12" t="s">
        <v>33</v>
      </c>
      <c r="AX623" s="12" t="s">
        <v>72</v>
      </c>
      <c r="AY623" s="146" t="s">
        <v>142</v>
      </c>
    </row>
    <row r="624" spans="2:65" s="13" customFormat="1">
      <c r="B624" s="151"/>
      <c r="D624" s="145" t="s">
        <v>159</v>
      </c>
      <c r="E624" s="152" t="s">
        <v>19</v>
      </c>
      <c r="F624" s="153" t="s">
        <v>930</v>
      </c>
      <c r="H624" s="154">
        <v>32.5</v>
      </c>
      <c r="I624" s="155"/>
      <c r="L624" s="151"/>
      <c r="M624" s="156"/>
      <c r="T624" s="157"/>
      <c r="AT624" s="152" t="s">
        <v>159</v>
      </c>
      <c r="AU624" s="152" t="s">
        <v>82</v>
      </c>
      <c r="AV624" s="13" t="s">
        <v>82</v>
      </c>
      <c r="AW624" s="13" t="s">
        <v>33</v>
      </c>
      <c r="AX624" s="13" t="s">
        <v>72</v>
      </c>
      <c r="AY624" s="152" t="s">
        <v>142</v>
      </c>
    </row>
    <row r="625" spans="2:65" s="12" customFormat="1">
      <c r="B625" s="144"/>
      <c r="D625" s="145" t="s">
        <v>159</v>
      </c>
      <c r="E625" s="146" t="s">
        <v>19</v>
      </c>
      <c r="F625" s="147" t="s">
        <v>929</v>
      </c>
      <c r="H625" s="146" t="s">
        <v>19</v>
      </c>
      <c r="I625" s="148"/>
      <c r="L625" s="144"/>
      <c r="M625" s="149"/>
      <c r="T625" s="150"/>
      <c r="AT625" s="146" t="s">
        <v>159</v>
      </c>
      <c r="AU625" s="146" t="s">
        <v>82</v>
      </c>
      <c r="AV625" s="12" t="s">
        <v>80</v>
      </c>
      <c r="AW625" s="12" t="s">
        <v>33</v>
      </c>
      <c r="AX625" s="12" t="s">
        <v>72</v>
      </c>
      <c r="AY625" s="146" t="s">
        <v>142</v>
      </c>
    </row>
    <row r="626" spans="2:65" s="13" customFormat="1">
      <c r="B626" s="151"/>
      <c r="D626" s="145" t="s">
        <v>159</v>
      </c>
      <c r="E626" s="152" t="s">
        <v>19</v>
      </c>
      <c r="F626" s="153" t="s">
        <v>238</v>
      </c>
      <c r="H626" s="154">
        <v>19.32</v>
      </c>
      <c r="I626" s="155"/>
      <c r="L626" s="151"/>
      <c r="M626" s="156"/>
      <c r="T626" s="157"/>
      <c r="AT626" s="152" t="s">
        <v>159</v>
      </c>
      <c r="AU626" s="152" t="s">
        <v>82</v>
      </c>
      <c r="AV626" s="13" t="s">
        <v>82</v>
      </c>
      <c r="AW626" s="13" t="s">
        <v>33</v>
      </c>
      <c r="AX626" s="13" t="s">
        <v>72</v>
      </c>
      <c r="AY626" s="152" t="s">
        <v>142</v>
      </c>
    </row>
    <row r="627" spans="2:65" s="14" customFormat="1">
      <c r="B627" s="168"/>
      <c r="D627" s="145" t="s">
        <v>159</v>
      </c>
      <c r="E627" s="169" t="s">
        <v>19</v>
      </c>
      <c r="F627" s="170" t="s">
        <v>181</v>
      </c>
      <c r="H627" s="171">
        <v>64.02000000000001</v>
      </c>
      <c r="I627" s="172"/>
      <c r="L627" s="168"/>
      <c r="M627" s="173"/>
      <c r="T627" s="174"/>
      <c r="AT627" s="169" t="s">
        <v>159</v>
      </c>
      <c r="AU627" s="169" t="s">
        <v>82</v>
      </c>
      <c r="AV627" s="14" t="s">
        <v>150</v>
      </c>
      <c r="AW627" s="14" t="s">
        <v>33</v>
      </c>
      <c r="AX627" s="14" t="s">
        <v>80</v>
      </c>
      <c r="AY627" s="169" t="s">
        <v>142</v>
      </c>
    </row>
    <row r="628" spans="2:65" s="1" customFormat="1" ht="16.5" customHeight="1">
      <c r="B628" s="32"/>
      <c r="C628" s="127" t="s">
        <v>931</v>
      </c>
      <c r="D628" s="127" t="s">
        <v>145</v>
      </c>
      <c r="E628" s="128" t="s">
        <v>932</v>
      </c>
      <c r="F628" s="129" t="s">
        <v>933</v>
      </c>
      <c r="G628" s="130" t="s">
        <v>170</v>
      </c>
      <c r="H628" s="131">
        <v>836.79</v>
      </c>
      <c r="I628" s="132"/>
      <c r="J628" s="133">
        <f>ROUND(I628*H628,2)</f>
        <v>0</v>
      </c>
      <c r="K628" s="129" t="s">
        <v>149</v>
      </c>
      <c r="L628" s="32"/>
      <c r="M628" s="134" t="s">
        <v>19</v>
      </c>
      <c r="N628" s="135" t="s">
        <v>43</v>
      </c>
      <c r="P628" s="136">
        <f>O628*H628</f>
        <v>0</v>
      </c>
      <c r="Q628" s="136">
        <v>2.0000000000000001E-4</v>
      </c>
      <c r="R628" s="136">
        <f>Q628*H628</f>
        <v>0.16735800000000001</v>
      </c>
      <c r="S628" s="136">
        <v>0</v>
      </c>
      <c r="T628" s="137">
        <f>S628*H628</f>
        <v>0</v>
      </c>
      <c r="AR628" s="138" t="s">
        <v>251</v>
      </c>
      <c r="AT628" s="138" t="s">
        <v>145</v>
      </c>
      <c r="AU628" s="138" t="s">
        <v>82</v>
      </c>
      <c r="AY628" s="17" t="s">
        <v>142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80</v>
      </c>
      <c r="BK628" s="139">
        <f>ROUND(I628*H628,2)</f>
        <v>0</v>
      </c>
      <c r="BL628" s="17" t="s">
        <v>251</v>
      </c>
      <c r="BM628" s="138" t="s">
        <v>934</v>
      </c>
    </row>
    <row r="629" spans="2:65" s="1" customFormat="1">
      <c r="B629" s="32"/>
      <c r="D629" s="140" t="s">
        <v>152</v>
      </c>
      <c r="F629" s="141" t="s">
        <v>935</v>
      </c>
      <c r="I629" s="142"/>
      <c r="L629" s="32"/>
      <c r="M629" s="143"/>
      <c r="T629" s="53"/>
      <c r="AT629" s="17" t="s">
        <v>152</v>
      </c>
      <c r="AU629" s="17" t="s">
        <v>82</v>
      </c>
    </row>
    <row r="630" spans="2:65" s="12" customFormat="1">
      <c r="B630" s="144"/>
      <c r="D630" s="145" t="s">
        <v>159</v>
      </c>
      <c r="E630" s="146" t="s">
        <v>19</v>
      </c>
      <c r="F630" s="147" t="s">
        <v>207</v>
      </c>
      <c r="H630" s="146" t="s">
        <v>19</v>
      </c>
      <c r="I630" s="148"/>
      <c r="L630" s="144"/>
      <c r="M630" s="149"/>
      <c r="T630" s="150"/>
      <c r="AT630" s="146" t="s">
        <v>159</v>
      </c>
      <c r="AU630" s="146" t="s">
        <v>82</v>
      </c>
      <c r="AV630" s="12" t="s">
        <v>80</v>
      </c>
      <c r="AW630" s="12" t="s">
        <v>33</v>
      </c>
      <c r="AX630" s="12" t="s">
        <v>72</v>
      </c>
      <c r="AY630" s="146" t="s">
        <v>142</v>
      </c>
    </row>
    <row r="631" spans="2:65" s="13" customFormat="1">
      <c r="B631" s="151"/>
      <c r="D631" s="145" t="s">
        <v>159</v>
      </c>
      <c r="E631" s="152" t="s">
        <v>19</v>
      </c>
      <c r="F631" s="153" t="s">
        <v>208</v>
      </c>
      <c r="H631" s="154">
        <v>267.23</v>
      </c>
      <c r="I631" s="155"/>
      <c r="L631" s="151"/>
      <c r="M631" s="156"/>
      <c r="T631" s="157"/>
      <c r="AT631" s="152" t="s">
        <v>159</v>
      </c>
      <c r="AU631" s="152" t="s">
        <v>82</v>
      </c>
      <c r="AV631" s="13" t="s">
        <v>82</v>
      </c>
      <c r="AW631" s="13" t="s">
        <v>33</v>
      </c>
      <c r="AX631" s="13" t="s">
        <v>72</v>
      </c>
      <c r="AY631" s="152" t="s">
        <v>142</v>
      </c>
    </row>
    <row r="632" spans="2:65" s="12" customFormat="1">
      <c r="B632" s="144"/>
      <c r="D632" s="145" t="s">
        <v>159</v>
      </c>
      <c r="E632" s="146" t="s">
        <v>19</v>
      </c>
      <c r="F632" s="147" t="s">
        <v>219</v>
      </c>
      <c r="H632" s="146" t="s">
        <v>19</v>
      </c>
      <c r="I632" s="148"/>
      <c r="L632" s="144"/>
      <c r="M632" s="149"/>
      <c r="T632" s="150"/>
      <c r="AT632" s="146" t="s">
        <v>159</v>
      </c>
      <c r="AU632" s="146" t="s">
        <v>82</v>
      </c>
      <c r="AV632" s="12" t="s">
        <v>80</v>
      </c>
      <c r="AW632" s="12" t="s">
        <v>33</v>
      </c>
      <c r="AX632" s="12" t="s">
        <v>72</v>
      </c>
      <c r="AY632" s="146" t="s">
        <v>142</v>
      </c>
    </row>
    <row r="633" spans="2:65" s="13" customFormat="1">
      <c r="B633" s="151"/>
      <c r="D633" s="145" t="s">
        <v>159</v>
      </c>
      <c r="E633" s="152" t="s">
        <v>19</v>
      </c>
      <c r="F633" s="153" t="s">
        <v>220</v>
      </c>
      <c r="H633" s="154">
        <v>2.44</v>
      </c>
      <c r="I633" s="155"/>
      <c r="L633" s="151"/>
      <c r="M633" s="156"/>
      <c r="T633" s="157"/>
      <c r="AT633" s="152" t="s">
        <v>159</v>
      </c>
      <c r="AU633" s="152" t="s">
        <v>82</v>
      </c>
      <c r="AV633" s="13" t="s">
        <v>82</v>
      </c>
      <c r="AW633" s="13" t="s">
        <v>33</v>
      </c>
      <c r="AX633" s="13" t="s">
        <v>72</v>
      </c>
      <c r="AY633" s="152" t="s">
        <v>142</v>
      </c>
    </row>
    <row r="634" spans="2:65" s="12" customFormat="1">
      <c r="B634" s="144"/>
      <c r="D634" s="145" t="s">
        <v>159</v>
      </c>
      <c r="E634" s="146" t="s">
        <v>19</v>
      </c>
      <c r="F634" s="147" t="s">
        <v>916</v>
      </c>
      <c r="H634" s="146" t="s">
        <v>19</v>
      </c>
      <c r="I634" s="148"/>
      <c r="L634" s="144"/>
      <c r="M634" s="149"/>
      <c r="T634" s="150"/>
      <c r="AT634" s="146" t="s">
        <v>159</v>
      </c>
      <c r="AU634" s="146" t="s">
        <v>82</v>
      </c>
      <c r="AV634" s="12" t="s">
        <v>80</v>
      </c>
      <c r="AW634" s="12" t="s">
        <v>33</v>
      </c>
      <c r="AX634" s="12" t="s">
        <v>72</v>
      </c>
      <c r="AY634" s="146" t="s">
        <v>142</v>
      </c>
    </row>
    <row r="635" spans="2:65" s="13" customFormat="1">
      <c r="B635" s="151"/>
      <c r="D635" s="145" t="s">
        <v>159</v>
      </c>
      <c r="E635" s="152" t="s">
        <v>19</v>
      </c>
      <c r="F635" s="153" t="s">
        <v>917</v>
      </c>
      <c r="H635" s="154">
        <v>258.3</v>
      </c>
      <c r="I635" s="155"/>
      <c r="L635" s="151"/>
      <c r="M635" s="156"/>
      <c r="T635" s="157"/>
      <c r="AT635" s="152" t="s">
        <v>159</v>
      </c>
      <c r="AU635" s="152" t="s">
        <v>82</v>
      </c>
      <c r="AV635" s="13" t="s">
        <v>82</v>
      </c>
      <c r="AW635" s="13" t="s">
        <v>33</v>
      </c>
      <c r="AX635" s="13" t="s">
        <v>72</v>
      </c>
      <c r="AY635" s="152" t="s">
        <v>142</v>
      </c>
    </row>
    <row r="636" spans="2:65" s="12" customFormat="1">
      <c r="B636" s="144"/>
      <c r="D636" s="145" t="s">
        <v>159</v>
      </c>
      <c r="E636" s="146" t="s">
        <v>19</v>
      </c>
      <c r="F636" s="147" t="s">
        <v>918</v>
      </c>
      <c r="H636" s="146" t="s">
        <v>19</v>
      </c>
      <c r="I636" s="148"/>
      <c r="L636" s="144"/>
      <c r="M636" s="149"/>
      <c r="T636" s="150"/>
      <c r="AT636" s="146" t="s">
        <v>159</v>
      </c>
      <c r="AU636" s="146" t="s">
        <v>82</v>
      </c>
      <c r="AV636" s="12" t="s">
        <v>80</v>
      </c>
      <c r="AW636" s="12" t="s">
        <v>33</v>
      </c>
      <c r="AX636" s="12" t="s">
        <v>72</v>
      </c>
      <c r="AY636" s="146" t="s">
        <v>142</v>
      </c>
    </row>
    <row r="637" spans="2:65" s="13" customFormat="1">
      <c r="B637" s="151"/>
      <c r="D637" s="145" t="s">
        <v>159</v>
      </c>
      <c r="E637" s="152" t="s">
        <v>19</v>
      </c>
      <c r="F637" s="153" t="s">
        <v>919</v>
      </c>
      <c r="H637" s="154">
        <v>28.32</v>
      </c>
      <c r="I637" s="155"/>
      <c r="L637" s="151"/>
      <c r="M637" s="156"/>
      <c r="T637" s="157"/>
      <c r="AT637" s="152" t="s">
        <v>159</v>
      </c>
      <c r="AU637" s="152" t="s">
        <v>82</v>
      </c>
      <c r="AV637" s="13" t="s">
        <v>82</v>
      </c>
      <c r="AW637" s="13" t="s">
        <v>33</v>
      </c>
      <c r="AX637" s="13" t="s">
        <v>72</v>
      </c>
      <c r="AY637" s="152" t="s">
        <v>142</v>
      </c>
    </row>
    <row r="638" spans="2:65" s="12" customFormat="1">
      <c r="B638" s="144"/>
      <c r="D638" s="145" t="s">
        <v>159</v>
      </c>
      <c r="E638" s="146" t="s">
        <v>19</v>
      </c>
      <c r="F638" s="147" t="s">
        <v>237</v>
      </c>
      <c r="H638" s="146" t="s">
        <v>19</v>
      </c>
      <c r="I638" s="148"/>
      <c r="L638" s="144"/>
      <c r="M638" s="149"/>
      <c r="T638" s="150"/>
      <c r="AT638" s="146" t="s">
        <v>159</v>
      </c>
      <c r="AU638" s="146" t="s">
        <v>82</v>
      </c>
      <c r="AV638" s="12" t="s">
        <v>80</v>
      </c>
      <c r="AW638" s="12" t="s">
        <v>33</v>
      </c>
      <c r="AX638" s="12" t="s">
        <v>72</v>
      </c>
      <c r="AY638" s="146" t="s">
        <v>142</v>
      </c>
    </row>
    <row r="639" spans="2:65" s="13" customFormat="1">
      <c r="B639" s="151"/>
      <c r="D639" s="145" t="s">
        <v>159</v>
      </c>
      <c r="E639" s="152" t="s">
        <v>19</v>
      </c>
      <c r="F639" s="153" t="s">
        <v>238</v>
      </c>
      <c r="H639" s="154">
        <v>19.32</v>
      </c>
      <c r="I639" s="155"/>
      <c r="L639" s="151"/>
      <c r="M639" s="156"/>
      <c r="T639" s="157"/>
      <c r="AT639" s="152" t="s">
        <v>159</v>
      </c>
      <c r="AU639" s="152" t="s">
        <v>82</v>
      </c>
      <c r="AV639" s="13" t="s">
        <v>82</v>
      </c>
      <c r="AW639" s="13" t="s">
        <v>33</v>
      </c>
      <c r="AX639" s="13" t="s">
        <v>72</v>
      </c>
      <c r="AY639" s="152" t="s">
        <v>142</v>
      </c>
    </row>
    <row r="640" spans="2:65" s="12" customFormat="1">
      <c r="B640" s="144"/>
      <c r="D640" s="145" t="s">
        <v>159</v>
      </c>
      <c r="E640" s="146" t="s">
        <v>19</v>
      </c>
      <c r="F640" s="147" t="s">
        <v>920</v>
      </c>
      <c r="H640" s="146" t="s">
        <v>19</v>
      </c>
      <c r="I640" s="148"/>
      <c r="L640" s="144"/>
      <c r="M640" s="149"/>
      <c r="T640" s="150"/>
      <c r="AT640" s="146" t="s">
        <v>159</v>
      </c>
      <c r="AU640" s="146" t="s">
        <v>82</v>
      </c>
      <c r="AV640" s="12" t="s">
        <v>80</v>
      </c>
      <c r="AW640" s="12" t="s">
        <v>33</v>
      </c>
      <c r="AX640" s="12" t="s">
        <v>72</v>
      </c>
      <c r="AY640" s="146" t="s">
        <v>142</v>
      </c>
    </row>
    <row r="641" spans="2:65" s="13" customFormat="1">
      <c r="B641" s="151"/>
      <c r="D641" s="145" t="s">
        <v>159</v>
      </c>
      <c r="E641" s="152" t="s">
        <v>19</v>
      </c>
      <c r="F641" s="153" t="s">
        <v>921</v>
      </c>
      <c r="H641" s="154">
        <v>261.18</v>
      </c>
      <c r="I641" s="155"/>
      <c r="L641" s="151"/>
      <c r="M641" s="156"/>
      <c r="T641" s="157"/>
      <c r="AT641" s="152" t="s">
        <v>159</v>
      </c>
      <c r="AU641" s="152" t="s">
        <v>82</v>
      </c>
      <c r="AV641" s="13" t="s">
        <v>82</v>
      </c>
      <c r="AW641" s="13" t="s">
        <v>33</v>
      </c>
      <c r="AX641" s="13" t="s">
        <v>72</v>
      </c>
      <c r="AY641" s="152" t="s">
        <v>142</v>
      </c>
    </row>
    <row r="642" spans="2:65" s="14" customFormat="1">
      <c r="B642" s="168"/>
      <c r="D642" s="145" t="s">
        <v>159</v>
      </c>
      <c r="E642" s="169" t="s">
        <v>19</v>
      </c>
      <c r="F642" s="170" t="s">
        <v>181</v>
      </c>
      <c r="H642" s="171">
        <v>836.79000000000019</v>
      </c>
      <c r="I642" s="172"/>
      <c r="L642" s="168"/>
      <c r="M642" s="173"/>
      <c r="T642" s="174"/>
      <c r="AT642" s="169" t="s">
        <v>159</v>
      </c>
      <c r="AU642" s="169" t="s">
        <v>82</v>
      </c>
      <c r="AV642" s="14" t="s">
        <v>150</v>
      </c>
      <c r="AW642" s="14" t="s">
        <v>33</v>
      </c>
      <c r="AX642" s="14" t="s">
        <v>80</v>
      </c>
      <c r="AY642" s="169" t="s">
        <v>142</v>
      </c>
    </row>
    <row r="643" spans="2:65" s="1" customFormat="1" ht="24.2" customHeight="1">
      <c r="B643" s="32"/>
      <c r="C643" s="127" t="s">
        <v>936</v>
      </c>
      <c r="D643" s="127" t="s">
        <v>145</v>
      </c>
      <c r="E643" s="128" t="s">
        <v>937</v>
      </c>
      <c r="F643" s="129" t="s">
        <v>938</v>
      </c>
      <c r="G643" s="130" t="s">
        <v>170</v>
      </c>
      <c r="H643" s="131">
        <v>2510.37</v>
      </c>
      <c r="I643" s="132"/>
      <c r="J643" s="133">
        <f>ROUND(I643*H643,2)</f>
        <v>0</v>
      </c>
      <c r="K643" s="129" t="s">
        <v>149</v>
      </c>
      <c r="L643" s="32"/>
      <c r="M643" s="134" t="s">
        <v>19</v>
      </c>
      <c r="N643" s="135" t="s">
        <v>43</v>
      </c>
      <c r="P643" s="136">
        <f>O643*H643</f>
        <v>0</v>
      </c>
      <c r="Q643" s="136">
        <v>1.2999999999999999E-4</v>
      </c>
      <c r="R643" s="136">
        <f>Q643*H643</f>
        <v>0.32634809999999997</v>
      </c>
      <c r="S643" s="136">
        <v>0</v>
      </c>
      <c r="T643" s="137">
        <f>S643*H643</f>
        <v>0</v>
      </c>
      <c r="AR643" s="138" t="s">
        <v>251</v>
      </c>
      <c r="AT643" s="138" t="s">
        <v>145</v>
      </c>
      <c r="AU643" s="138" t="s">
        <v>82</v>
      </c>
      <c r="AY643" s="17" t="s">
        <v>142</v>
      </c>
      <c r="BE643" s="139">
        <f>IF(N643="základní",J643,0)</f>
        <v>0</v>
      </c>
      <c r="BF643" s="139">
        <f>IF(N643="snížená",J643,0)</f>
        <v>0</v>
      </c>
      <c r="BG643" s="139">
        <f>IF(N643="zákl. přenesená",J643,0)</f>
        <v>0</v>
      </c>
      <c r="BH643" s="139">
        <f>IF(N643="sníž. přenesená",J643,0)</f>
        <v>0</v>
      </c>
      <c r="BI643" s="139">
        <f>IF(N643="nulová",J643,0)</f>
        <v>0</v>
      </c>
      <c r="BJ643" s="17" t="s">
        <v>80</v>
      </c>
      <c r="BK643" s="139">
        <f>ROUND(I643*H643,2)</f>
        <v>0</v>
      </c>
      <c r="BL643" s="17" t="s">
        <v>251</v>
      </c>
      <c r="BM643" s="138" t="s">
        <v>939</v>
      </c>
    </row>
    <row r="644" spans="2:65" s="1" customFormat="1">
      <c r="B644" s="32"/>
      <c r="D644" s="140" t="s">
        <v>152</v>
      </c>
      <c r="F644" s="141" t="s">
        <v>940</v>
      </c>
      <c r="I644" s="142"/>
      <c r="L644" s="32"/>
      <c r="M644" s="143"/>
      <c r="T644" s="53"/>
      <c r="AT644" s="17" t="s">
        <v>152</v>
      </c>
      <c r="AU644" s="17" t="s">
        <v>82</v>
      </c>
    </row>
    <row r="645" spans="2:65" s="12" customFormat="1">
      <c r="B645" s="144"/>
      <c r="D645" s="145" t="s">
        <v>159</v>
      </c>
      <c r="E645" s="146" t="s">
        <v>19</v>
      </c>
      <c r="F645" s="147" t="s">
        <v>207</v>
      </c>
      <c r="H645" s="146" t="s">
        <v>19</v>
      </c>
      <c r="I645" s="148"/>
      <c r="L645" s="144"/>
      <c r="M645" s="149"/>
      <c r="T645" s="150"/>
      <c r="AT645" s="146" t="s">
        <v>159</v>
      </c>
      <c r="AU645" s="146" t="s">
        <v>82</v>
      </c>
      <c r="AV645" s="12" t="s">
        <v>80</v>
      </c>
      <c r="AW645" s="12" t="s">
        <v>33</v>
      </c>
      <c r="AX645" s="12" t="s">
        <v>72</v>
      </c>
      <c r="AY645" s="146" t="s">
        <v>142</v>
      </c>
    </row>
    <row r="646" spans="2:65" s="13" customFormat="1">
      <c r="B646" s="151"/>
      <c r="D646" s="145" t="s">
        <v>159</v>
      </c>
      <c r="E646" s="152" t="s">
        <v>19</v>
      </c>
      <c r="F646" s="153" t="s">
        <v>941</v>
      </c>
      <c r="H646" s="154">
        <v>801.69</v>
      </c>
      <c r="I646" s="155"/>
      <c r="L646" s="151"/>
      <c r="M646" s="156"/>
      <c r="T646" s="157"/>
      <c r="AT646" s="152" t="s">
        <v>159</v>
      </c>
      <c r="AU646" s="152" t="s">
        <v>82</v>
      </c>
      <c r="AV646" s="13" t="s">
        <v>82</v>
      </c>
      <c r="AW646" s="13" t="s">
        <v>33</v>
      </c>
      <c r="AX646" s="13" t="s">
        <v>72</v>
      </c>
      <c r="AY646" s="152" t="s">
        <v>142</v>
      </c>
    </row>
    <row r="647" spans="2:65" s="12" customFormat="1">
      <c r="B647" s="144"/>
      <c r="D647" s="145" t="s">
        <v>159</v>
      </c>
      <c r="E647" s="146" t="s">
        <v>19</v>
      </c>
      <c r="F647" s="147" t="s">
        <v>219</v>
      </c>
      <c r="H647" s="146" t="s">
        <v>19</v>
      </c>
      <c r="I647" s="148"/>
      <c r="L647" s="144"/>
      <c r="M647" s="149"/>
      <c r="T647" s="150"/>
      <c r="AT647" s="146" t="s">
        <v>159</v>
      </c>
      <c r="AU647" s="146" t="s">
        <v>82</v>
      </c>
      <c r="AV647" s="12" t="s">
        <v>80</v>
      </c>
      <c r="AW647" s="12" t="s">
        <v>33</v>
      </c>
      <c r="AX647" s="12" t="s">
        <v>72</v>
      </c>
      <c r="AY647" s="146" t="s">
        <v>142</v>
      </c>
    </row>
    <row r="648" spans="2:65" s="13" customFormat="1">
      <c r="B648" s="151"/>
      <c r="D648" s="145" t="s">
        <v>159</v>
      </c>
      <c r="E648" s="152" t="s">
        <v>19</v>
      </c>
      <c r="F648" s="153" t="s">
        <v>942</v>
      </c>
      <c r="H648" s="154">
        <v>7.32</v>
      </c>
      <c r="I648" s="155"/>
      <c r="L648" s="151"/>
      <c r="M648" s="156"/>
      <c r="T648" s="157"/>
      <c r="AT648" s="152" t="s">
        <v>159</v>
      </c>
      <c r="AU648" s="152" t="s">
        <v>82</v>
      </c>
      <c r="AV648" s="13" t="s">
        <v>82</v>
      </c>
      <c r="AW648" s="13" t="s">
        <v>33</v>
      </c>
      <c r="AX648" s="13" t="s">
        <v>72</v>
      </c>
      <c r="AY648" s="152" t="s">
        <v>142</v>
      </c>
    </row>
    <row r="649" spans="2:65" s="12" customFormat="1">
      <c r="B649" s="144"/>
      <c r="D649" s="145" t="s">
        <v>159</v>
      </c>
      <c r="E649" s="146" t="s">
        <v>19</v>
      </c>
      <c r="F649" s="147" t="s">
        <v>916</v>
      </c>
      <c r="H649" s="146" t="s">
        <v>19</v>
      </c>
      <c r="I649" s="148"/>
      <c r="L649" s="144"/>
      <c r="M649" s="149"/>
      <c r="T649" s="150"/>
      <c r="AT649" s="146" t="s">
        <v>159</v>
      </c>
      <c r="AU649" s="146" t="s">
        <v>82</v>
      </c>
      <c r="AV649" s="12" t="s">
        <v>80</v>
      </c>
      <c r="AW649" s="12" t="s">
        <v>33</v>
      </c>
      <c r="AX649" s="12" t="s">
        <v>72</v>
      </c>
      <c r="AY649" s="146" t="s">
        <v>142</v>
      </c>
    </row>
    <row r="650" spans="2:65" s="13" customFormat="1">
      <c r="B650" s="151"/>
      <c r="D650" s="145" t="s">
        <v>159</v>
      </c>
      <c r="E650" s="152" t="s">
        <v>19</v>
      </c>
      <c r="F650" s="153" t="s">
        <v>943</v>
      </c>
      <c r="H650" s="154">
        <v>774.9</v>
      </c>
      <c r="I650" s="155"/>
      <c r="L650" s="151"/>
      <c r="M650" s="156"/>
      <c r="T650" s="157"/>
      <c r="AT650" s="152" t="s">
        <v>159</v>
      </c>
      <c r="AU650" s="152" t="s">
        <v>82</v>
      </c>
      <c r="AV650" s="13" t="s">
        <v>82</v>
      </c>
      <c r="AW650" s="13" t="s">
        <v>33</v>
      </c>
      <c r="AX650" s="13" t="s">
        <v>72</v>
      </c>
      <c r="AY650" s="152" t="s">
        <v>142</v>
      </c>
    </row>
    <row r="651" spans="2:65" s="12" customFormat="1">
      <c r="B651" s="144"/>
      <c r="D651" s="145" t="s">
        <v>159</v>
      </c>
      <c r="E651" s="146" t="s">
        <v>19</v>
      </c>
      <c r="F651" s="147" t="s">
        <v>918</v>
      </c>
      <c r="H651" s="146" t="s">
        <v>19</v>
      </c>
      <c r="I651" s="148"/>
      <c r="L651" s="144"/>
      <c r="M651" s="149"/>
      <c r="T651" s="150"/>
      <c r="AT651" s="146" t="s">
        <v>159</v>
      </c>
      <c r="AU651" s="146" t="s">
        <v>82</v>
      </c>
      <c r="AV651" s="12" t="s">
        <v>80</v>
      </c>
      <c r="AW651" s="12" t="s">
        <v>33</v>
      </c>
      <c r="AX651" s="12" t="s">
        <v>72</v>
      </c>
      <c r="AY651" s="146" t="s">
        <v>142</v>
      </c>
    </row>
    <row r="652" spans="2:65" s="13" customFormat="1">
      <c r="B652" s="151"/>
      <c r="D652" s="145" t="s">
        <v>159</v>
      </c>
      <c r="E652" s="152" t="s">
        <v>19</v>
      </c>
      <c r="F652" s="153" t="s">
        <v>944</v>
      </c>
      <c r="H652" s="154">
        <v>84.96</v>
      </c>
      <c r="I652" s="155"/>
      <c r="L652" s="151"/>
      <c r="M652" s="156"/>
      <c r="T652" s="157"/>
      <c r="AT652" s="152" t="s">
        <v>159</v>
      </c>
      <c r="AU652" s="152" t="s">
        <v>82</v>
      </c>
      <c r="AV652" s="13" t="s">
        <v>82</v>
      </c>
      <c r="AW652" s="13" t="s">
        <v>33</v>
      </c>
      <c r="AX652" s="13" t="s">
        <v>72</v>
      </c>
      <c r="AY652" s="152" t="s">
        <v>142</v>
      </c>
    </row>
    <row r="653" spans="2:65" s="12" customFormat="1">
      <c r="B653" s="144"/>
      <c r="D653" s="145" t="s">
        <v>159</v>
      </c>
      <c r="E653" s="146" t="s">
        <v>19</v>
      </c>
      <c r="F653" s="147" t="s">
        <v>237</v>
      </c>
      <c r="H653" s="146" t="s">
        <v>19</v>
      </c>
      <c r="I653" s="148"/>
      <c r="L653" s="144"/>
      <c r="M653" s="149"/>
      <c r="T653" s="150"/>
      <c r="AT653" s="146" t="s">
        <v>159</v>
      </c>
      <c r="AU653" s="146" t="s">
        <v>82</v>
      </c>
      <c r="AV653" s="12" t="s">
        <v>80</v>
      </c>
      <c r="AW653" s="12" t="s">
        <v>33</v>
      </c>
      <c r="AX653" s="12" t="s">
        <v>72</v>
      </c>
      <c r="AY653" s="146" t="s">
        <v>142</v>
      </c>
    </row>
    <row r="654" spans="2:65" s="13" customFormat="1">
      <c r="B654" s="151"/>
      <c r="D654" s="145" t="s">
        <v>159</v>
      </c>
      <c r="E654" s="152" t="s">
        <v>19</v>
      </c>
      <c r="F654" s="153" t="s">
        <v>945</v>
      </c>
      <c r="H654" s="154">
        <v>57.96</v>
      </c>
      <c r="I654" s="155"/>
      <c r="L654" s="151"/>
      <c r="M654" s="156"/>
      <c r="T654" s="157"/>
      <c r="AT654" s="152" t="s">
        <v>159</v>
      </c>
      <c r="AU654" s="152" t="s">
        <v>82</v>
      </c>
      <c r="AV654" s="13" t="s">
        <v>82</v>
      </c>
      <c r="AW654" s="13" t="s">
        <v>33</v>
      </c>
      <c r="AX654" s="13" t="s">
        <v>72</v>
      </c>
      <c r="AY654" s="152" t="s">
        <v>142</v>
      </c>
    </row>
    <row r="655" spans="2:65" s="12" customFormat="1">
      <c r="B655" s="144"/>
      <c r="D655" s="145" t="s">
        <v>159</v>
      </c>
      <c r="E655" s="146" t="s">
        <v>19</v>
      </c>
      <c r="F655" s="147" t="s">
        <v>920</v>
      </c>
      <c r="H655" s="146" t="s">
        <v>19</v>
      </c>
      <c r="I655" s="148"/>
      <c r="L655" s="144"/>
      <c r="M655" s="149"/>
      <c r="T655" s="150"/>
      <c r="AT655" s="146" t="s">
        <v>159</v>
      </c>
      <c r="AU655" s="146" t="s">
        <v>82</v>
      </c>
      <c r="AV655" s="12" t="s">
        <v>80</v>
      </c>
      <c r="AW655" s="12" t="s">
        <v>33</v>
      </c>
      <c r="AX655" s="12" t="s">
        <v>72</v>
      </c>
      <c r="AY655" s="146" t="s">
        <v>142</v>
      </c>
    </row>
    <row r="656" spans="2:65" s="13" customFormat="1">
      <c r="B656" s="151"/>
      <c r="D656" s="145" t="s">
        <v>159</v>
      </c>
      <c r="E656" s="152" t="s">
        <v>19</v>
      </c>
      <c r="F656" s="153" t="s">
        <v>946</v>
      </c>
      <c r="H656" s="154">
        <v>783.54</v>
      </c>
      <c r="I656" s="155"/>
      <c r="L656" s="151"/>
      <c r="M656" s="156"/>
      <c r="T656" s="157"/>
      <c r="AT656" s="152" t="s">
        <v>159</v>
      </c>
      <c r="AU656" s="152" t="s">
        <v>82</v>
      </c>
      <c r="AV656" s="13" t="s">
        <v>82</v>
      </c>
      <c r="AW656" s="13" t="s">
        <v>33</v>
      </c>
      <c r="AX656" s="13" t="s">
        <v>72</v>
      </c>
      <c r="AY656" s="152" t="s">
        <v>142</v>
      </c>
    </row>
    <row r="657" spans="2:65" s="14" customFormat="1">
      <c r="B657" s="168"/>
      <c r="D657" s="145" t="s">
        <v>159</v>
      </c>
      <c r="E657" s="169" t="s">
        <v>19</v>
      </c>
      <c r="F657" s="170" t="s">
        <v>181</v>
      </c>
      <c r="H657" s="171">
        <v>2510.37</v>
      </c>
      <c r="I657" s="172"/>
      <c r="L657" s="168"/>
      <c r="M657" s="173"/>
      <c r="T657" s="174"/>
      <c r="AT657" s="169" t="s">
        <v>159</v>
      </c>
      <c r="AU657" s="169" t="s">
        <v>82</v>
      </c>
      <c r="AV657" s="14" t="s">
        <v>150</v>
      </c>
      <c r="AW657" s="14" t="s">
        <v>33</v>
      </c>
      <c r="AX657" s="14" t="s">
        <v>80</v>
      </c>
      <c r="AY657" s="169" t="s">
        <v>142</v>
      </c>
    </row>
    <row r="658" spans="2:65" s="1" customFormat="1" ht="24.2" customHeight="1">
      <c r="B658" s="32"/>
      <c r="C658" s="127" t="s">
        <v>947</v>
      </c>
      <c r="D658" s="127" t="s">
        <v>145</v>
      </c>
      <c r="E658" s="128" t="s">
        <v>948</v>
      </c>
      <c r="F658" s="129" t="s">
        <v>949</v>
      </c>
      <c r="G658" s="130" t="s">
        <v>170</v>
      </c>
      <c r="H658" s="131">
        <v>635.04</v>
      </c>
      <c r="I658" s="132"/>
      <c r="J658" s="133">
        <f>ROUND(I658*H658,2)</f>
        <v>0</v>
      </c>
      <c r="K658" s="129" t="s">
        <v>149</v>
      </c>
      <c r="L658" s="32"/>
      <c r="M658" s="134" t="s">
        <v>19</v>
      </c>
      <c r="N658" s="135" t="s">
        <v>43</v>
      </c>
      <c r="P658" s="136">
        <f>O658*H658</f>
        <v>0</v>
      </c>
      <c r="Q658" s="136">
        <v>1.0000000000000001E-5</v>
      </c>
      <c r="R658" s="136">
        <f>Q658*H658</f>
        <v>6.3504E-3</v>
      </c>
      <c r="S658" s="136">
        <v>0</v>
      </c>
      <c r="T658" s="137">
        <f>S658*H658</f>
        <v>0</v>
      </c>
      <c r="AR658" s="138" t="s">
        <v>251</v>
      </c>
      <c r="AT658" s="138" t="s">
        <v>145</v>
      </c>
      <c r="AU658" s="138" t="s">
        <v>82</v>
      </c>
      <c r="AY658" s="17" t="s">
        <v>142</v>
      </c>
      <c r="BE658" s="139">
        <f>IF(N658="základní",J658,0)</f>
        <v>0</v>
      </c>
      <c r="BF658" s="139">
        <f>IF(N658="snížená",J658,0)</f>
        <v>0</v>
      </c>
      <c r="BG658" s="139">
        <f>IF(N658="zákl. přenesená",J658,0)</f>
        <v>0</v>
      </c>
      <c r="BH658" s="139">
        <f>IF(N658="sníž. přenesená",J658,0)</f>
        <v>0</v>
      </c>
      <c r="BI658" s="139">
        <f>IF(N658="nulová",J658,0)</f>
        <v>0</v>
      </c>
      <c r="BJ658" s="17" t="s">
        <v>80</v>
      </c>
      <c r="BK658" s="139">
        <f>ROUND(I658*H658,2)</f>
        <v>0</v>
      </c>
      <c r="BL658" s="17" t="s">
        <v>251</v>
      </c>
      <c r="BM658" s="138" t="s">
        <v>950</v>
      </c>
    </row>
    <row r="659" spans="2:65" s="1" customFormat="1">
      <c r="B659" s="32"/>
      <c r="D659" s="140" t="s">
        <v>152</v>
      </c>
      <c r="F659" s="141" t="s">
        <v>951</v>
      </c>
      <c r="I659" s="142"/>
      <c r="L659" s="32"/>
      <c r="M659" s="143"/>
      <c r="T659" s="53"/>
      <c r="AT659" s="17" t="s">
        <v>152</v>
      </c>
      <c r="AU659" s="17" t="s">
        <v>82</v>
      </c>
    </row>
    <row r="660" spans="2:65" s="12" customFormat="1">
      <c r="B660" s="144"/>
      <c r="D660" s="145" t="s">
        <v>159</v>
      </c>
      <c r="E660" s="146" t="s">
        <v>19</v>
      </c>
      <c r="F660" s="147" t="s">
        <v>920</v>
      </c>
      <c r="H660" s="146" t="s">
        <v>19</v>
      </c>
      <c r="I660" s="148"/>
      <c r="L660" s="144"/>
      <c r="M660" s="149"/>
      <c r="T660" s="150"/>
      <c r="AT660" s="146" t="s">
        <v>159</v>
      </c>
      <c r="AU660" s="146" t="s">
        <v>82</v>
      </c>
      <c r="AV660" s="12" t="s">
        <v>80</v>
      </c>
      <c r="AW660" s="12" t="s">
        <v>33</v>
      </c>
      <c r="AX660" s="12" t="s">
        <v>72</v>
      </c>
      <c r="AY660" s="146" t="s">
        <v>142</v>
      </c>
    </row>
    <row r="661" spans="2:65" s="13" customFormat="1">
      <c r="B661" s="151"/>
      <c r="D661" s="145" t="s">
        <v>159</v>
      </c>
      <c r="E661" s="152" t="s">
        <v>19</v>
      </c>
      <c r="F661" s="153" t="s">
        <v>952</v>
      </c>
      <c r="H661" s="154">
        <v>635.04</v>
      </c>
      <c r="I661" s="155"/>
      <c r="L661" s="151"/>
      <c r="M661" s="156"/>
      <c r="T661" s="157"/>
      <c r="AT661" s="152" t="s">
        <v>159</v>
      </c>
      <c r="AU661" s="152" t="s">
        <v>82</v>
      </c>
      <c r="AV661" s="13" t="s">
        <v>82</v>
      </c>
      <c r="AW661" s="13" t="s">
        <v>33</v>
      </c>
      <c r="AX661" s="13" t="s">
        <v>72</v>
      </c>
      <c r="AY661" s="152" t="s">
        <v>142</v>
      </c>
    </row>
    <row r="662" spans="2:65" s="14" customFormat="1">
      <c r="B662" s="168"/>
      <c r="D662" s="145" t="s">
        <v>159</v>
      </c>
      <c r="E662" s="169" t="s">
        <v>19</v>
      </c>
      <c r="F662" s="170" t="s">
        <v>181</v>
      </c>
      <c r="H662" s="171">
        <v>635.04</v>
      </c>
      <c r="I662" s="172"/>
      <c r="L662" s="168"/>
      <c r="M662" s="176"/>
      <c r="N662" s="177"/>
      <c r="O662" s="177"/>
      <c r="P662" s="177"/>
      <c r="Q662" s="177"/>
      <c r="R662" s="177"/>
      <c r="S662" s="177"/>
      <c r="T662" s="178"/>
      <c r="AT662" s="169" t="s">
        <v>159</v>
      </c>
      <c r="AU662" s="169" t="s">
        <v>82</v>
      </c>
      <c r="AV662" s="14" t="s">
        <v>150</v>
      </c>
      <c r="AW662" s="14" t="s">
        <v>33</v>
      </c>
      <c r="AX662" s="14" t="s">
        <v>80</v>
      </c>
      <c r="AY662" s="169" t="s">
        <v>142</v>
      </c>
    </row>
    <row r="663" spans="2:65" s="1" customFormat="1" ht="6.95" customHeight="1">
      <c r="B663" s="41"/>
      <c r="C663" s="42"/>
      <c r="D663" s="42"/>
      <c r="E663" s="42"/>
      <c r="F663" s="42"/>
      <c r="G663" s="42"/>
      <c r="H663" s="42"/>
      <c r="I663" s="42"/>
      <c r="J663" s="42"/>
      <c r="K663" s="42"/>
      <c r="L663" s="32"/>
    </row>
  </sheetData>
  <sheetProtection algorithmName="SHA-512" hashValue="6ikcPwnDJB4WGwBSY3Ek7HAlG/fQ9TCsaKP4YoEKY/4MnoqHh5Xq7OBLrfBma79VFNvMVuMJ9TLqWDEuR03rXQ==" saltValue="gtUOXgykF7HEIiIe0xlMTg==" spinCount="100000" sheet="1" objects="1" scenarios="1" formatColumns="0" formatRows="0" autoFilter="0"/>
  <autoFilter ref="C94:K662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70" r:id="rId61" xr:uid="{00000000-0004-0000-0100-00003C000000}"/>
    <hyperlink ref="F480" r:id="rId62" xr:uid="{00000000-0004-0000-0100-00003D000000}"/>
    <hyperlink ref="F483" r:id="rId63" xr:uid="{00000000-0004-0000-0100-00003E000000}"/>
    <hyperlink ref="F487" r:id="rId64" xr:uid="{00000000-0004-0000-0100-00003F000000}"/>
    <hyperlink ref="F491" r:id="rId65" xr:uid="{00000000-0004-0000-0100-000040000000}"/>
    <hyperlink ref="F493" r:id="rId66" xr:uid="{00000000-0004-0000-0100-000041000000}"/>
    <hyperlink ref="F499" r:id="rId67" xr:uid="{00000000-0004-0000-0100-000042000000}"/>
    <hyperlink ref="F502" r:id="rId68" xr:uid="{00000000-0004-0000-0100-000043000000}"/>
    <hyperlink ref="F508" r:id="rId69" xr:uid="{00000000-0004-0000-0100-000044000000}"/>
    <hyperlink ref="F512" r:id="rId70" xr:uid="{00000000-0004-0000-0100-000045000000}"/>
    <hyperlink ref="F514" r:id="rId71" xr:uid="{00000000-0004-0000-0100-000046000000}"/>
    <hyperlink ref="F517" r:id="rId72" xr:uid="{00000000-0004-0000-0100-000047000000}"/>
    <hyperlink ref="F524" r:id="rId73" xr:uid="{00000000-0004-0000-0100-000048000000}"/>
    <hyperlink ref="F531" r:id="rId74" xr:uid="{00000000-0004-0000-0100-000049000000}"/>
    <hyperlink ref="F535" r:id="rId75" xr:uid="{00000000-0004-0000-0100-00004A000000}"/>
    <hyperlink ref="F541" r:id="rId76" xr:uid="{00000000-0004-0000-0100-00004B000000}"/>
    <hyperlink ref="F547" r:id="rId77" xr:uid="{00000000-0004-0000-0100-00004C000000}"/>
    <hyperlink ref="F549" r:id="rId78" xr:uid="{00000000-0004-0000-0100-00004D000000}"/>
    <hyperlink ref="F558" r:id="rId79" xr:uid="{00000000-0004-0000-0100-00004E000000}"/>
    <hyperlink ref="F567" r:id="rId80" xr:uid="{00000000-0004-0000-0100-00004F000000}"/>
    <hyperlink ref="F570" r:id="rId81" xr:uid="{00000000-0004-0000-0100-000050000000}"/>
    <hyperlink ref="F576" r:id="rId82" xr:uid="{00000000-0004-0000-0100-000051000000}"/>
    <hyperlink ref="F582" r:id="rId83" xr:uid="{00000000-0004-0000-0100-000052000000}"/>
    <hyperlink ref="F586" r:id="rId84" xr:uid="{00000000-0004-0000-0100-000053000000}"/>
    <hyperlink ref="F594" r:id="rId85" xr:uid="{00000000-0004-0000-0100-000054000000}"/>
    <hyperlink ref="F597" r:id="rId86" xr:uid="{00000000-0004-0000-0100-000055000000}"/>
    <hyperlink ref="F600" r:id="rId87" xr:uid="{00000000-0004-0000-0100-000056000000}"/>
    <hyperlink ref="F602" r:id="rId88" xr:uid="{00000000-0004-0000-0100-000057000000}"/>
    <hyperlink ref="F605" r:id="rId89" xr:uid="{00000000-0004-0000-0100-000058000000}"/>
    <hyperlink ref="F620" r:id="rId90" xr:uid="{00000000-0004-0000-0100-000059000000}"/>
    <hyperlink ref="F629" r:id="rId91" xr:uid="{00000000-0004-0000-0100-00005A000000}"/>
    <hyperlink ref="F644" r:id="rId92" xr:uid="{00000000-0004-0000-0100-00005B000000}"/>
    <hyperlink ref="F659" r:id="rId93" xr:uid="{00000000-0004-0000-01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953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954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954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954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ROUND((SUM(BE86:BE141)),  2)</f>
        <v>0</v>
      </c>
      <c r="I33" s="89">
        <v>0.21</v>
      </c>
      <c r="J33" s="88">
        <f>ROUND(((SUM(BE86:BE141))*I33),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ROUND((SUM(BF86:BF141)),  2)</f>
        <v>0</v>
      </c>
      <c r="I34" s="89">
        <v>0.12</v>
      </c>
      <c r="J34" s="88">
        <f>ROUND(((SUM(BF86:BF141))*I34),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ROUND((SUM(BG86:BG141)),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ROUND((SUM(BH86:BH141)),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ROUND((SUM(BI86:BI141)),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02 - Vytápění - Neuzna...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 xml:space="preserve"> 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J86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955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956</v>
      </c>
      <c r="E62" s="105"/>
      <c r="F62" s="105"/>
      <c r="G62" s="105"/>
      <c r="H62" s="105"/>
      <c r="I62" s="105"/>
      <c r="J62" s="106">
        <f>J95</f>
        <v>0</v>
      </c>
      <c r="L62" s="103"/>
    </row>
    <row r="63" spans="2:47" s="9" customFormat="1" ht="19.899999999999999" customHeight="1">
      <c r="B63" s="103"/>
      <c r="D63" s="104" t="s">
        <v>957</v>
      </c>
      <c r="E63" s="105"/>
      <c r="F63" s="105"/>
      <c r="G63" s="105"/>
      <c r="H63" s="105"/>
      <c r="I63" s="105"/>
      <c r="J63" s="106">
        <f>J101</f>
        <v>0</v>
      </c>
      <c r="L63" s="103"/>
    </row>
    <row r="64" spans="2:47" s="9" customFormat="1" ht="19.899999999999999" customHeight="1">
      <c r="B64" s="103"/>
      <c r="D64" s="104" t="s">
        <v>958</v>
      </c>
      <c r="E64" s="105"/>
      <c r="F64" s="105"/>
      <c r="G64" s="105"/>
      <c r="H64" s="105"/>
      <c r="I64" s="105"/>
      <c r="J64" s="106">
        <f>J112</f>
        <v>0</v>
      </c>
      <c r="L64" s="103"/>
    </row>
    <row r="65" spans="2:12" s="8" customFormat="1" ht="24.95" customHeight="1">
      <c r="B65" s="99"/>
      <c r="D65" s="100" t="s">
        <v>959</v>
      </c>
      <c r="E65" s="101"/>
      <c r="F65" s="101"/>
      <c r="G65" s="101"/>
      <c r="H65" s="101"/>
      <c r="I65" s="101"/>
      <c r="J65" s="102">
        <f>J121</f>
        <v>0</v>
      </c>
      <c r="L65" s="99"/>
    </row>
    <row r="66" spans="2:12" s="9" customFormat="1" ht="19.899999999999999" customHeight="1">
      <c r="B66" s="103"/>
      <c r="D66" s="104" t="s">
        <v>960</v>
      </c>
      <c r="E66" s="105"/>
      <c r="F66" s="105"/>
      <c r="G66" s="105"/>
      <c r="H66" s="105"/>
      <c r="I66" s="105"/>
      <c r="J66" s="106">
        <f>J122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127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7" t="str">
        <f>E7</f>
        <v>Rekonstrukce kuchyně ZŠ speciální a MŠ Chomutov, ul. Palachova</v>
      </c>
      <c r="F76" s="308"/>
      <c r="G76" s="308"/>
      <c r="H76" s="308"/>
      <c r="L76" s="32"/>
    </row>
    <row r="77" spans="2:12" s="1" customFormat="1" ht="12" customHeight="1">
      <c r="B77" s="32"/>
      <c r="C77" s="27" t="s">
        <v>105</v>
      </c>
      <c r="L77" s="32"/>
    </row>
    <row r="78" spans="2:12" s="1" customFormat="1" ht="16.5" customHeight="1">
      <c r="B78" s="32"/>
      <c r="E78" s="297" t="str">
        <f>E9</f>
        <v>SO 02 - Vytápění - Neuzna...</v>
      </c>
      <c r="F78" s="306"/>
      <c r="G78" s="306"/>
      <c r="H78" s="306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22. 4. 2024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 xml:space="preserve"> </v>
      </c>
      <c r="I82" s="27" t="s">
        <v>31</v>
      </c>
      <c r="J82" s="30" t="str">
        <f>E21</f>
        <v xml:space="preserve"> </v>
      </c>
      <c r="L82" s="32"/>
    </row>
    <row r="83" spans="2:65" s="1" customFormat="1" ht="15.2" customHeight="1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 xml:space="preserve"> 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128</v>
      </c>
      <c r="D85" s="109" t="s">
        <v>57</v>
      </c>
      <c r="E85" s="109" t="s">
        <v>53</v>
      </c>
      <c r="F85" s="109" t="s">
        <v>54</v>
      </c>
      <c r="G85" s="109" t="s">
        <v>129</v>
      </c>
      <c r="H85" s="109" t="s">
        <v>130</v>
      </c>
      <c r="I85" s="109" t="s">
        <v>131</v>
      </c>
      <c r="J85" s="109" t="s">
        <v>109</v>
      </c>
      <c r="K85" s="110" t="s">
        <v>132</v>
      </c>
      <c r="L85" s="107"/>
      <c r="M85" s="56" t="s">
        <v>19</v>
      </c>
      <c r="N85" s="57" t="s">
        <v>42</v>
      </c>
      <c r="O85" s="57" t="s">
        <v>133</v>
      </c>
      <c r="P85" s="57" t="s">
        <v>134</v>
      </c>
      <c r="Q85" s="57" t="s">
        <v>135</v>
      </c>
      <c r="R85" s="57" t="s">
        <v>136</v>
      </c>
      <c r="S85" s="57" t="s">
        <v>137</v>
      </c>
      <c r="T85" s="58" t="s">
        <v>138</v>
      </c>
    </row>
    <row r="86" spans="2:65" s="1" customFormat="1" ht="22.9" customHeight="1">
      <c r="B86" s="32"/>
      <c r="C86" s="61" t="s">
        <v>139</v>
      </c>
      <c r="J86" s="111">
        <f>BK86</f>
        <v>0</v>
      </c>
      <c r="L86" s="32"/>
      <c r="M86" s="59"/>
      <c r="N86" s="50"/>
      <c r="O86" s="50"/>
      <c r="P86" s="112">
        <f>P87+P121</f>
        <v>0</v>
      </c>
      <c r="Q86" s="50"/>
      <c r="R86" s="112">
        <f>R87+R121</f>
        <v>5.6299999999999996E-3</v>
      </c>
      <c r="S86" s="50"/>
      <c r="T86" s="113">
        <f>T87+T121</f>
        <v>0</v>
      </c>
      <c r="AT86" s="17" t="s">
        <v>71</v>
      </c>
      <c r="AU86" s="17" t="s">
        <v>110</v>
      </c>
      <c r="BK86" s="114">
        <f>BK87+BK121</f>
        <v>0</v>
      </c>
    </row>
    <row r="87" spans="2:65" s="11" customFormat="1" ht="25.9" customHeight="1">
      <c r="B87" s="115"/>
      <c r="D87" s="116" t="s">
        <v>71</v>
      </c>
      <c r="E87" s="117" t="s">
        <v>474</v>
      </c>
      <c r="F87" s="117" t="s">
        <v>475</v>
      </c>
      <c r="I87" s="118"/>
      <c r="J87" s="119">
        <f>BK87</f>
        <v>0</v>
      </c>
      <c r="L87" s="115"/>
      <c r="M87" s="120"/>
      <c r="P87" s="121">
        <f>P88+P95+P101+P112</f>
        <v>0</v>
      </c>
      <c r="R87" s="121">
        <f>R88+R95+R101+R112</f>
        <v>5.6299999999999996E-3</v>
      </c>
      <c r="T87" s="122">
        <f>T88+T95+T101+T112</f>
        <v>0</v>
      </c>
      <c r="AR87" s="116" t="s">
        <v>82</v>
      </c>
      <c r="AT87" s="123" t="s">
        <v>71</v>
      </c>
      <c r="AU87" s="123" t="s">
        <v>72</v>
      </c>
      <c r="AY87" s="116" t="s">
        <v>142</v>
      </c>
      <c r="BK87" s="124">
        <f>BK88+BK95+BK101+BK112</f>
        <v>0</v>
      </c>
    </row>
    <row r="88" spans="2:65" s="11" customFormat="1" ht="22.9" customHeight="1">
      <c r="B88" s="115"/>
      <c r="D88" s="116" t="s">
        <v>71</v>
      </c>
      <c r="E88" s="125" t="s">
        <v>961</v>
      </c>
      <c r="F88" s="125" t="s">
        <v>962</v>
      </c>
      <c r="I88" s="118"/>
      <c r="J88" s="126">
        <f>BK88</f>
        <v>0</v>
      </c>
      <c r="L88" s="115"/>
      <c r="M88" s="120"/>
      <c r="P88" s="121">
        <f>SUM(P89:P94)</f>
        <v>0</v>
      </c>
      <c r="R88" s="121">
        <f>SUM(R89:R94)</f>
        <v>0</v>
      </c>
      <c r="T88" s="122">
        <f>SUM(T89:T94)</f>
        <v>0</v>
      </c>
      <c r="AR88" s="116" t="s">
        <v>82</v>
      </c>
      <c r="AT88" s="123" t="s">
        <v>71</v>
      </c>
      <c r="AU88" s="123" t="s">
        <v>80</v>
      </c>
      <c r="AY88" s="116" t="s">
        <v>142</v>
      </c>
      <c r="BK88" s="124">
        <f>SUM(BK89:BK94)</f>
        <v>0</v>
      </c>
    </row>
    <row r="89" spans="2:65" s="1" customFormat="1" ht="21.75" customHeight="1">
      <c r="B89" s="32"/>
      <c r="C89" s="127" t="s">
        <v>80</v>
      </c>
      <c r="D89" s="127" t="s">
        <v>145</v>
      </c>
      <c r="E89" s="128" t="s">
        <v>963</v>
      </c>
      <c r="F89" s="129" t="s">
        <v>964</v>
      </c>
      <c r="G89" s="130" t="s">
        <v>185</v>
      </c>
      <c r="H89" s="131">
        <v>124</v>
      </c>
      <c r="I89" s="132"/>
      <c r="J89" s="133">
        <f t="shared" ref="J89:J94" si="0">ROUND(I89*H89,2)</f>
        <v>0</v>
      </c>
      <c r="K89" s="129" t="s">
        <v>19</v>
      </c>
      <c r="L89" s="32"/>
      <c r="M89" s="134" t="s">
        <v>19</v>
      </c>
      <c r="N89" s="135" t="s">
        <v>43</v>
      </c>
      <c r="P89" s="136">
        <f t="shared" ref="P89:P94" si="1">O89*H89</f>
        <v>0</v>
      </c>
      <c r="Q89" s="136">
        <v>0</v>
      </c>
      <c r="R89" s="136">
        <f t="shared" ref="R89:R94" si="2">Q89*H89</f>
        <v>0</v>
      </c>
      <c r="S89" s="136">
        <v>0</v>
      </c>
      <c r="T89" s="137">
        <f t="shared" ref="T89:T94" si="3">S89*H89</f>
        <v>0</v>
      </c>
      <c r="AR89" s="138" t="s">
        <v>251</v>
      </c>
      <c r="AT89" s="138" t="s">
        <v>145</v>
      </c>
      <c r="AU89" s="138" t="s">
        <v>82</v>
      </c>
      <c r="AY89" s="17" t="s">
        <v>142</v>
      </c>
      <c r="BE89" s="139">
        <f t="shared" ref="BE89:BE94" si="4">IF(N89="základní",J89,0)</f>
        <v>0</v>
      </c>
      <c r="BF89" s="139">
        <f t="shared" ref="BF89:BF94" si="5">IF(N89="snížená",J89,0)</f>
        <v>0</v>
      </c>
      <c r="BG89" s="139">
        <f t="shared" ref="BG89:BG94" si="6">IF(N89="zákl. přenesená",J89,0)</f>
        <v>0</v>
      </c>
      <c r="BH89" s="139">
        <f t="shared" ref="BH89:BH94" si="7">IF(N89="sníž. přenesená",J89,0)</f>
        <v>0</v>
      </c>
      <c r="BI89" s="139">
        <f t="shared" ref="BI89:BI94" si="8">IF(N89="nulová",J89,0)</f>
        <v>0</v>
      </c>
      <c r="BJ89" s="17" t="s">
        <v>80</v>
      </c>
      <c r="BK89" s="139">
        <f t="shared" ref="BK89:BK94" si="9">ROUND(I89*H89,2)</f>
        <v>0</v>
      </c>
      <c r="BL89" s="17" t="s">
        <v>251</v>
      </c>
      <c r="BM89" s="138" t="s">
        <v>965</v>
      </c>
    </row>
    <row r="90" spans="2:65" s="1" customFormat="1" ht="16.5" customHeight="1">
      <c r="B90" s="32"/>
      <c r="C90" s="158" t="s">
        <v>82</v>
      </c>
      <c r="D90" s="158" t="s">
        <v>162</v>
      </c>
      <c r="E90" s="159" t="s">
        <v>966</v>
      </c>
      <c r="F90" s="160" t="s">
        <v>967</v>
      </c>
      <c r="G90" s="161" t="s">
        <v>185</v>
      </c>
      <c r="H90" s="162">
        <v>22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968</v>
      </c>
    </row>
    <row r="91" spans="2:65" s="1" customFormat="1" ht="16.5" customHeight="1">
      <c r="B91" s="32"/>
      <c r="C91" s="158" t="s">
        <v>143</v>
      </c>
      <c r="D91" s="158" t="s">
        <v>162</v>
      </c>
      <c r="E91" s="159" t="s">
        <v>969</v>
      </c>
      <c r="F91" s="160" t="s">
        <v>970</v>
      </c>
      <c r="G91" s="161" t="s">
        <v>185</v>
      </c>
      <c r="H91" s="162">
        <v>32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971</v>
      </c>
    </row>
    <row r="92" spans="2:65" s="1" customFormat="1" ht="16.5" customHeight="1">
      <c r="B92" s="32"/>
      <c r="C92" s="158" t="s">
        <v>150</v>
      </c>
      <c r="D92" s="158" t="s">
        <v>162</v>
      </c>
      <c r="E92" s="159" t="s">
        <v>972</v>
      </c>
      <c r="F92" s="160" t="s">
        <v>973</v>
      </c>
      <c r="G92" s="161" t="s">
        <v>185</v>
      </c>
      <c r="H92" s="162">
        <v>30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974</v>
      </c>
    </row>
    <row r="93" spans="2:65" s="1" customFormat="1" ht="16.5" customHeight="1">
      <c r="B93" s="32"/>
      <c r="C93" s="158" t="s">
        <v>182</v>
      </c>
      <c r="D93" s="158" t="s">
        <v>162</v>
      </c>
      <c r="E93" s="159" t="s">
        <v>975</v>
      </c>
      <c r="F93" s="160" t="s">
        <v>976</v>
      </c>
      <c r="G93" s="161" t="s">
        <v>185</v>
      </c>
      <c r="H93" s="162">
        <v>12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977</v>
      </c>
    </row>
    <row r="94" spans="2:65" s="1" customFormat="1" ht="16.5" customHeight="1">
      <c r="B94" s="32"/>
      <c r="C94" s="158" t="s">
        <v>190</v>
      </c>
      <c r="D94" s="158" t="s">
        <v>162</v>
      </c>
      <c r="E94" s="159" t="s">
        <v>978</v>
      </c>
      <c r="F94" s="160" t="s">
        <v>979</v>
      </c>
      <c r="G94" s="161" t="s">
        <v>185</v>
      </c>
      <c r="H94" s="162">
        <v>28</v>
      </c>
      <c r="I94" s="163"/>
      <c r="J94" s="164">
        <f t="shared" si="0"/>
        <v>0</v>
      </c>
      <c r="K94" s="160" t="s">
        <v>19</v>
      </c>
      <c r="L94" s="165"/>
      <c r="M94" s="166" t="s">
        <v>19</v>
      </c>
      <c r="N94" s="167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360</v>
      </c>
      <c r="AT94" s="138" t="s">
        <v>162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251</v>
      </c>
      <c r="BM94" s="138" t="s">
        <v>980</v>
      </c>
    </row>
    <row r="95" spans="2:65" s="11" customFormat="1" ht="22.9" customHeight="1">
      <c r="B95" s="115"/>
      <c r="D95" s="116" t="s">
        <v>71</v>
      </c>
      <c r="E95" s="125" t="s">
        <v>981</v>
      </c>
      <c r="F95" s="125" t="s">
        <v>982</v>
      </c>
      <c r="I95" s="118"/>
      <c r="J95" s="126">
        <f>BK95</f>
        <v>0</v>
      </c>
      <c r="L95" s="115"/>
      <c r="M95" s="120"/>
      <c r="P95" s="121">
        <f>SUM(P96:P100)</f>
        <v>0</v>
      </c>
      <c r="R95" s="121">
        <f>SUM(R96:R100)</f>
        <v>0</v>
      </c>
      <c r="T95" s="122">
        <f>SUM(T96:T100)</f>
        <v>0</v>
      </c>
      <c r="AR95" s="116" t="s">
        <v>82</v>
      </c>
      <c r="AT95" s="123" t="s">
        <v>71</v>
      </c>
      <c r="AU95" s="123" t="s">
        <v>80</v>
      </c>
      <c r="AY95" s="116" t="s">
        <v>142</v>
      </c>
      <c r="BK95" s="124">
        <f>SUM(BK96:BK100)</f>
        <v>0</v>
      </c>
    </row>
    <row r="96" spans="2:65" s="1" customFormat="1" ht="16.5" customHeight="1">
      <c r="B96" s="32"/>
      <c r="C96" s="127" t="s">
        <v>195</v>
      </c>
      <c r="D96" s="127" t="s">
        <v>145</v>
      </c>
      <c r="E96" s="128" t="s">
        <v>983</v>
      </c>
      <c r="F96" s="129" t="s">
        <v>984</v>
      </c>
      <c r="G96" s="130" t="s">
        <v>185</v>
      </c>
      <c r="H96" s="131">
        <v>22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985</v>
      </c>
    </row>
    <row r="97" spans="2:65" s="1" customFormat="1" ht="16.5" customHeight="1">
      <c r="B97" s="32"/>
      <c r="C97" s="127" t="s">
        <v>165</v>
      </c>
      <c r="D97" s="127" t="s">
        <v>145</v>
      </c>
      <c r="E97" s="128" t="s">
        <v>986</v>
      </c>
      <c r="F97" s="129" t="s">
        <v>987</v>
      </c>
      <c r="G97" s="130" t="s">
        <v>185</v>
      </c>
      <c r="H97" s="131">
        <v>32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988</v>
      </c>
    </row>
    <row r="98" spans="2:65" s="1" customFormat="1" ht="16.5" customHeight="1">
      <c r="B98" s="32"/>
      <c r="C98" s="127" t="s">
        <v>209</v>
      </c>
      <c r="D98" s="127" t="s">
        <v>145</v>
      </c>
      <c r="E98" s="128" t="s">
        <v>989</v>
      </c>
      <c r="F98" s="129" t="s">
        <v>990</v>
      </c>
      <c r="G98" s="130" t="s">
        <v>185</v>
      </c>
      <c r="H98" s="131">
        <v>30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991</v>
      </c>
    </row>
    <row r="99" spans="2:65" s="1" customFormat="1" ht="16.5" customHeight="1">
      <c r="B99" s="32"/>
      <c r="C99" s="127" t="s">
        <v>214</v>
      </c>
      <c r="D99" s="127" t="s">
        <v>145</v>
      </c>
      <c r="E99" s="128" t="s">
        <v>992</v>
      </c>
      <c r="F99" s="129" t="s">
        <v>993</v>
      </c>
      <c r="G99" s="130" t="s">
        <v>185</v>
      </c>
      <c r="H99" s="131">
        <v>12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994</v>
      </c>
    </row>
    <row r="100" spans="2:65" s="1" customFormat="1" ht="16.5" customHeight="1">
      <c r="B100" s="32"/>
      <c r="C100" s="127" t="s">
        <v>221</v>
      </c>
      <c r="D100" s="127" t="s">
        <v>145</v>
      </c>
      <c r="E100" s="128" t="s">
        <v>995</v>
      </c>
      <c r="F100" s="129" t="s">
        <v>996</v>
      </c>
      <c r="G100" s="130" t="s">
        <v>185</v>
      </c>
      <c r="H100" s="131">
        <v>28</v>
      </c>
      <c r="I100" s="132"/>
      <c r="J100" s="133">
        <f>ROUND(I100*H100,2)</f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251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251</v>
      </c>
      <c r="BM100" s="138" t="s">
        <v>997</v>
      </c>
    </row>
    <row r="101" spans="2:65" s="11" customFormat="1" ht="22.9" customHeight="1">
      <c r="B101" s="115"/>
      <c r="D101" s="116" t="s">
        <v>71</v>
      </c>
      <c r="E101" s="125" t="s">
        <v>998</v>
      </c>
      <c r="F101" s="125" t="s">
        <v>999</v>
      </c>
      <c r="I101" s="118"/>
      <c r="J101" s="126">
        <f>BK101</f>
        <v>0</v>
      </c>
      <c r="L101" s="115"/>
      <c r="M101" s="120"/>
      <c r="P101" s="121">
        <f>SUM(P102:P111)</f>
        <v>0</v>
      </c>
      <c r="R101" s="121">
        <f>SUM(R102:R111)</f>
        <v>4.1799999999999997E-3</v>
      </c>
      <c r="T101" s="122">
        <f>SUM(T102:T111)</f>
        <v>0</v>
      </c>
      <c r="AR101" s="116" t="s">
        <v>82</v>
      </c>
      <c r="AT101" s="123" t="s">
        <v>71</v>
      </c>
      <c r="AU101" s="123" t="s">
        <v>80</v>
      </c>
      <c r="AY101" s="116" t="s">
        <v>142</v>
      </c>
      <c r="BK101" s="124">
        <f>SUM(BK102:BK111)</f>
        <v>0</v>
      </c>
    </row>
    <row r="102" spans="2:65" s="1" customFormat="1" ht="16.5" customHeight="1">
      <c r="B102" s="32"/>
      <c r="C102" s="127" t="s">
        <v>8</v>
      </c>
      <c r="D102" s="127" t="s">
        <v>145</v>
      </c>
      <c r="E102" s="128" t="s">
        <v>1000</v>
      </c>
      <c r="F102" s="129" t="s">
        <v>1001</v>
      </c>
      <c r="G102" s="130" t="s">
        <v>148</v>
      </c>
      <c r="H102" s="131">
        <v>4</v>
      </c>
      <c r="I102" s="132"/>
      <c r="J102" s="133">
        <f>ROUND(I102*H102,2)</f>
        <v>0</v>
      </c>
      <c r="K102" s="129" t="s">
        <v>149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2.1000000000000001E-4</v>
      </c>
      <c r="R102" s="136">
        <f>Q102*H102</f>
        <v>8.4000000000000003E-4</v>
      </c>
      <c r="S102" s="136">
        <v>0</v>
      </c>
      <c r="T102" s="137">
        <f>S102*H102</f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251</v>
      </c>
      <c r="BM102" s="138" t="s">
        <v>1002</v>
      </c>
    </row>
    <row r="103" spans="2:65" s="1" customFormat="1">
      <c r="B103" s="32"/>
      <c r="D103" s="140" t="s">
        <v>152</v>
      </c>
      <c r="F103" s="141" t="s">
        <v>1003</v>
      </c>
      <c r="I103" s="142"/>
      <c r="L103" s="32"/>
      <c r="M103" s="143"/>
      <c r="T103" s="53"/>
      <c r="AT103" s="17" t="s">
        <v>152</v>
      </c>
      <c r="AU103" s="17" t="s">
        <v>82</v>
      </c>
    </row>
    <row r="104" spans="2:65" s="1" customFormat="1" ht="16.5" customHeight="1">
      <c r="B104" s="32"/>
      <c r="C104" s="127" t="s">
        <v>230</v>
      </c>
      <c r="D104" s="127" t="s">
        <v>145</v>
      </c>
      <c r="E104" s="128" t="s">
        <v>1004</v>
      </c>
      <c r="F104" s="129" t="s">
        <v>1005</v>
      </c>
      <c r="G104" s="130" t="s">
        <v>148</v>
      </c>
      <c r="H104" s="131">
        <v>4</v>
      </c>
      <c r="I104" s="132"/>
      <c r="J104" s="133">
        <f>ROUND(I104*H104,2)</f>
        <v>0</v>
      </c>
      <c r="K104" s="129" t="s">
        <v>149</v>
      </c>
      <c r="L104" s="32"/>
      <c r="M104" s="134" t="s">
        <v>19</v>
      </c>
      <c r="N104" s="135" t="s">
        <v>43</v>
      </c>
      <c r="P104" s="136">
        <f>O104*H104</f>
        <v>0</v>
      </c>
      <c r="Q104" s="136">
        <v>3.4000000000000002E-4</v>
      </c>
      <c r="R104" s="136">
        <f>Q104*H104</f>
        <v>1.3600000000000001E-3</v>
      </c>
      <c r="S104" s="136">
        <v>0</v>
      </c>
      <c r="T104" s="137">
        <f>S104*H104</f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251</v>
      </c>
      <c r="BM104" s="138" t="s">
        <v>1006</v>
      </c>
    </row>
    <row r="105" spans="2:65" s="1" customFormat="1">
      <c r="B105" s="32"/>
      <c r="D105" s="140" t="s">
        <v>152</v>
      </c>
      <c r="F105" s="141" t="s">
        <v>1007</v>
      </c>
      <c r="I105" s="142"/>
      <c r="L105" s="32"/>
      <c r="M105" s="143"/>
      <c r="T105" s="53"/>
      <c r="AT105" s="17" t="s">
        <v>152</v>
      </c>
      <c r="AU105" s="17" t="s">
        <v>82</v>
      </c>
    </row>
    <row r="106" spans="2:65" s="1" customFormat="1" ht="16.5" customHeight="1">
      <c r="B106" s="32"/>
      <c r="C106" s="127" t="s">
        <v>241</v>
      </c>
      <c r="D106" s="127" t="s">
        <v>145</v>
      </c>
      <c r="E106" s="128" t="s">
        <v>1008</v>
      </c>
      <c r="F106" s="129" t="s">
        <v>1009</v>
      </c>
      <c r="G106" s="130" t="s">
        <v>148</v>
      </c>
      <c r="H106" s="131">
        <v>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5.0000000000000001E-4</v>
      </c>
      <c r="R106" s="136">
        <f>Q106*H106</f>
        <v>1E-3</v>
      </c>
      <c r="S106" s="136">
        <v>0</v>
      </c>
      <c r="T106" s="137">
        <f>S106*H106</f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251</v>
      </c>
      <c r="BM106" s="138" t="s">
        <v>1010</v>
      </c>
    </row>
    <row r="107" spans="2:65" s="1" customFormat="1">
      <c r="B107" s="32"/>
      <c r="D107" s="140" t="s">
        <v>152</v>
      </c>
      <c r="F107" s="141" t="s">
        <v>1011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" customFormat="1" ht="16.5" customHeight="1">
      <c r="B108" s="32"/>
      <c r="C108" s="127" t="s">
        <v>246</v>
      </c>
      <c r="D108" s="127" t="s">
        <v>145</v>
      </c>
      <c r="E108" s="128" t="s">
        <v>1012</v>
      </c>
      <c r="F108" s="129" t="s">
        <v>1013</v>
      </c>
      <c r="G108" s="130" t="s">
        <v>148</v>
      </c>
      <c r="H108" s="131">
        <v>2</v>
      </c>
      <c r="I108" s="132"/>
      <c r="J108" s="133">
        <f>ROUND(I108*H108,2)</f>
        <v>0</v>
      </c>
      <c r="K108" s="129" t="s">
        <v>149</v>
      </c>
      <c r="L108" s="32"/>
      <c r="M108" s="134" t="s">
        <v>19</v>
      </c>
      <c r="N108" s="135" t="s">
        <v>43</v>
      </c>
      <c r="P108" s="136">
        <f>O108*H108</f>
        <v>0</v>
      </c>
      <c r="Q108" s="136">
        <v>2.2000000000000001E-4</v>
      </c>
      <c r="R108" s="136">
        <f>Q108*H108</f>
        <v>4.4000000000000002E-4</v>
      </c>
      <c r="S108" s="136">
        <v>0</v>
      </c>
      <c r="T108" s="137">
        <f>S108*H108</f>
        <v>0</v>
      </c>
      <c r="AR108" s="138" t="s">
        <v>251</v>
      </c>
      <c r="AT108" s="138" t="s">
        <v>145</v>
      </c>
      <c r="AU108" s="138" t="s">
        <v>82</v>
      </c>
      <c r="AY108" s="17" t="s">
        <v>142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251</v>
      </c>
      <c r="BM108" s="138" t="s">
        <v>1014</v>
      </c>
    </row>
    <row r="109" spans="2:65" s="1" customFormat="1">
      <c r="B109" s="32"/>
      <c r="D109" s="140" t="s">
        <v>152</v>
      </c>
      <c r="F109" s="141" t="s">
        <v>1015</v>
      </c>
      <c r="I109" s="142"/>
      <c r="L109" s="32"/>
      <c r="M109" s="143"/>
      <c r="T109" s="53"/>
      <c r="AT109" s="17" t="s">
        <v>152</v>
      </c>
      <c r="AU109" s="17" t="s">
        <v>82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1016</v>
      </c>
      <c r="F110" s="129" t="s">
        <v>1017</v>
      </c>
      <c r="G110" s="130" t="s">
        <v>148</v>
      </c>
      <c r="H110" s="131">
        <v>2</v>
      </c>
      <c r="I110" s="132"/>
      <c r="J110" s="133">
        <f>ROUND(I110*H110,2)</f>
        <v>0</v>
      </c>
      <c r="K110" s="129" t="s">
        <v>149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2.7E-4</v>
      </c>
      <c r="R110" s="136">
        <f>Q110*H110</f>
        <v>5.4000000000000001E-4</v>
      </c>
      <c r="S110" s="136">
        <v>0</v>
      </c>
      <c r="T110" s="137">
        <f>S110*H110</f>
        <v>0</v>
      </c>
      <c r="AR110" s="138" t="s">
        <v>251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251</v>
      </c>
      <c r="BM110" s="138" t="s">
        <v>1018</v>
      </c>
    </row>
    <row r="111" spans="2:65" s="1" customFormat="1">
      <c r="B111" s="32"/>
      <c r="D111" s="140" t="s">
        <v>152</v>
      </c>
      <c r="F111" s="141" t="s">
        <v>1019</v>
      </c>
      <c r="I111" s="142"/>
      <c r="L111" s="32"/>
      <c r="M111" s="143"/>
      <c r="T111" s="53"/>
      <c r="AT111" s="17" t="s">
        <v>152</v>
      </c>
      <c r="AU111" s="17" t="s">
        <v>82</v>
      </c>
    </row>
    <row r="112" spans="2:65" s="11" customFormat="1" ht="22.9" customHeight="1">
      <c r="B112" s="115"/>
      <c r="D112" s="116" t="s">
        <v>71</v>
      </c>
      <c r="E112" s="125" t="s">
        <v>1020</v>
      </c>
      <c r="F112" s="125" t="s">
        <v>1021</v>
      </c>
      <c r="I112" s="118"/>
      <c r="J112" s="126">
        <f>BK112</f>
        <v>0</v>
      </c>
      <c r="L112" s="115"/>
      <c r="M112" s="120"/>
      <c r="P112" s="121">
        <f>SUM(P113:P120)</f>
        <v>0</v>
      </c>
      <c r="R112" s="121">
        <f>SUM(R113:R120)</f>
        <v>1.4499999999999999E-3</v>
      </c>
      <c r="T112" s="122">
        <f>SUM(T113:T120)</f>
        <v>0</v>
      </c>
      <c r="AR112" s="116" t="s">
        <v>82</v>
      </c>
      <c r="AT112" s="123" t="s">
        <v>71</v>
      </c>
      <c r="AU112" s="123" t="s">
        <v>80</v>
      </c>
      <c r="AY112" s="116" t="s">
        <v>142</v>
      </c>
      <c r="BK112" s="124">
        <f>SUM(BK113:BK120)</f>
        <v>0</v>
      </c>
    </row>
    <row r="113" spans="2:65" s="1" customFormat="1" ht="21.75" customHeight="1">
      <c r="B113" s="32"/>
      <c r="C113" s="127" t="s">
        <v>256</v>
      </c>
      <c r="D113" s="127" t="s">
        <v>145</v>
      </c>
      <c r="E113" s="128" t="s">
        <v>1022</v>
      </c>
      <c r="F113" s="129" t="s">
        <v>1023</v>
      </c>
      <c r="G113" s="130" t="s">
        <v>148</v>
      </c>
      <c r="H113" s="131">
        <v>3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1024</v>
      </c>
    </row>
    <row r="114" spans="2:65" s="1" customFormat="1" ht="21.75" customHeight="1">
      <c r="B114" s="32"/>
      <c r="C114" s="127" t="s">
        <v>261</v>
      </c>
      <c r="D114" s="127" t="s">
        <v>145</v>
      </c>
      <c r="E114" s="128" t="s">
        <v>1025</v>
      </c>
      <c r="F114" s="129" t="s">
        <v>1026</v>
      </c>
      <c r="G114" s="130" t="s">
        <v>148</v>
      </c>
      <c r="H114" s="131">
        <v>2</v>
      </c>
      <c r="I114" s="132"/>
      <c r="J114" s="133">
        <f>ROUND(I114*H114,2)</f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251</v>
      </c>
      <c r="AT114" s="138" t="s">
        <v>145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251</v>
      </c>
      <c r="BM114" s="138" t="s">
        <v>1027</v>
      </c>
    </row>
    <row r="115" spans="2:65" s="1" customFormat="1" ht="21.75" customHeight="1">
      <c r="B115" s="32"/>
      <c r="C115" s="127" t="s">
        <v>275</v>
      </c>
      <c r="D115" s="127" t="s">
        <v>145</v>
      </c>
      <c r="E115" s="128" t="s">
        <v>1028</v>
      </c>
      <c r="F115" s="129" t="s">
        <v>1029</v>
      </c>
      <c r="G115" s="130" t="s">
        <v>148</v>
      </c>
      <c r="H115" s="131">
        <v>6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251</v>
      </c>
      <c r="BM115" s="138" t="s">
        <v>1030</v>
      </c>
    </row>
    <row r="116" spans="2:65" s="1" customFormat="1" ht="16.5" customHeight="1">
      <c r="B116" s="32"/>
      <c r="C116" s="127" t="s">
        <v>279</v>
      </c>
      <c r="D116" s="127" t="s">
        <v>145</v>
      </c>
      <c r="E116" s="128" t="s">
        <v>1031</v>
      </c>
      <c r="F116" s="129" t="s">
        <v>1032</v>
      </c>
      <c r="G116" s="130" t="s">
        <v>148</v>
      </c>
      <c r="H116" s="131">
        <v>11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251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251</v>
      </c>
      <c r="BM116" s="138" t="s">
        <v>1033</v>
      </c>
    </row>
    <row r="117" spans="2:65" s="1" customFormat="1" ht="16.5" customHeight="1">
      <c r="B117" s="32"/>
      <c r="C117" s="127" t="s">
        <v>7</v>
      </c>
      <c r="D117" s="127" t="s">
        <v>145</v>
      </c>
      <c r="E117" s="128" t="s">
        <v>1034</v>
      </c>
      <c r="F117" s="129" t="s">
        <v>1035</v>
      </c>
      <c r="G117" s="130" t="s">
        <v>148</v>
      </c>
      <c r="H117" s="131">
        <v>5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2.9E-4</v>
      </c>
      <c r="R117" s="136">
        <f>Q117*H117</f>
        <v>1.4499999999999999E-3</v>
      </c>
      <c r="S117" s="136">
        <v>0</v>
      </c>
      <c r="T117" s="137">
        <f>S117*H117</f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251</v>
      </c>
      <c r="BM117" s="138" t="s">
        <v>1036</v>
      </c>
    </row>
    <row r="118" spans="2:65" s="1" customFormat="1">
      <c r="B118" s="32"/>
      <c r="D118" s="140" t="s">
        <v>152</v>
      </c>
      <c r="F118" s="141" t="s">
        <v>1037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" customFormat="1" ht="16.5" customHeight="1">
      <c r="B119" s="32"/>
      <c r="C119" s="127" t="s">
        <v>290</v>
      </c>
      <c r="D119" s="127" t="s">
        <v>145</v>
      </c>
      <c r="E119" s="128" t="s">
        <v>1038</v>
      </c>
      <c r="F119" s="129" t="s">
        <v>1039</v>
      </c>
      <c r="G119" s="130" t="s">
        <v>148</v>
      </c>
      <c r="H119" s="131">
        <v>5</v>
      </c>
      <c r="I119" s="132"/>
      <c r="J119" s="133">
        <f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251</v>
      </c>
      <c r="BM119" s="138" t="s">
        <v>1040</v>
      </c>
    </row>
    <row r="120" spans="2:65" s="1" customFormat="1" ht="16.5" customHeight="1">
      <c r="B120" s="32"/>
      <c r="C120" s="127" t="s">
        <v>296</v>
      </c>
      <c r="D120" s="127" t="s">
        <v>145</v>
      </c>
      <c r="E120" s="128" t="s">
        <v>1041</v>
      </c>
      <c r="F120" s="129" t="s">
        <v>1042</v>
      </c>
      <c r="G120" s="130" t="s">
        <v>148</v>
      </c>
      <c r="H120" s="131">
        <v>6</v>
      </c>
      <c r="I120" s="132"/>
      <c r="J120" s="133">
        <f>ROUND(I120*H120,2)</f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251</v>
      </c>
      <c r="AT120" s="138" t="s">
        <v>145</v>
      </c>
      <c r="AU120" s="138" t="s">
        <v>82</v>
      </c>
      <c r="AY120" s="17" t="s">
        <v>142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251</v>
      </c>
      <c r="BM120" s="138" t="s">
        <v>1043</v>
      </c>
    </row>
    <row r="121" spans="2:65" s="11" customFormat="1" ht="25.9" customHeight="1">
      <c r="B121" s="115"/>
      <c r="D121" s="116" t="s">
        <v>71</v>
      </c>
      <c r="E121" s="117" t="s">
        <v>1044</v>
      </c>
      <c r="F121" s="117" t="s">
        <v>1044</v>
      </c>
      <c r="I121" s="118"/>
      <c r="J121" s="119">
        <f>BK121</f>
        <v>0</v>
      </c>
      <c r="L121" s="115"/>
      <c r="M121" s="120"/>
      <c r="P121" s="121">
        <f>P122</f>
        <v>0</v>
      </c>
      <c r="R121" s="121">
        <f>R122</f>
        <v>0</v>
      </c>
      <c r="T121" s="122">
        <f>T122</f>
        <v>0</v>
      </c>
      <c r="AR121" s="116" t="s">
        <v>80</v>
      </c>
      <c r="AT121" s="123" t="s">
        <v>71</v>
      </c>
      <c r="AU121" s="123" t="s">
        <v>72</v>
      </c>
      <c r="AY121" s="116" t="s">
        <v>142</v>
      </c>
      <c r="BK121" s="124">
        <f>BK122</f>
        <v>0</v>
      </c>
    </row>
    <row r="122" spans="2:65" s="11" customFormat="1" ht="22.9" customHeight="1">
      <c r="B122" s="115"/>
      <c r="D122" s="116" t="s">
        <v>71</v>
      </c>
      <c r="E122" s="125" t="s">
        <v>1045</v>
      </c>
      <c r="F122" s="125" t="s">
        <v>1044</v>
      </c>
      <c r="I122" s="118"/>
      <c r="J122" s="126">
        <f>BK122</f>
        <v>0</v>
      </c>
      <c r="L122" s="115"/>
      <c r="M122" s="120"/>
      <c r="P122" s="121">
        <f>SUM(P123:P141)</f>
        <v>0</v>
      </c>
      <c r="R122" s="121">
        <f>SUM(R123:R141)</f>
        <v>0</v>
      </c>
      <c r="T122" s="122">
        <f>SUM(T123:T141)</f>
        <v>0</v>
      </c>
      <c r="AR122" s="116" t="s">
        <v>80</v>
      </c>
      <c r="AT122" s="123" t="s">
        <v>71</v>
      </c>
      <c r="AU122" s="123" t="s">
        <v>80</v>
      </c>
      <c r="AY122" s="116" t="s">
        <v>142</v>
      </c>
      <c r="BK122" s="124">
        <f>SUM(BK123:BK141)</f>
        <v>0</v>
      </c>
    </row>
    <row r="123" spans="2:65" s="1" customFormat="1" ht="16.5" customHeight="1">
      <c r="B123" s="32"/>
      <c r="C123" s="127" t="s">
        <v>302</v>
      </c>
      <c r="D123" s="127" t="s">
        <v>145</v>
      </c>
      <c r="E123" s="128" t="s">
        <v>1046</v>
      </c>
      <c r="F123" s="129" t="s">
        <v>1047</v>
      </c>
      <c r="G123" s="130" t="s">
        <v>669</v>
      </c>
      <c r="H123" s="131">
        <v>1</v>
      </c>
      <c r="I123" s="132"/>
      <c r="J123" s="133">
        <f t="shared" ref="J123:J141" si="10">ROUND(I123*H123,2)</f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ref="P123:P141" si="11">O123*H123</f>
        <v>0</v>
      </c>
      <c r="Q123" s="136">
        <v>0</v>
      </c>
      <c r="R123" s="136">
        <f t="shared" ref="R123:R141" si="12">Q123*H123</f>
        <v>0</v>
      </c>
      <c r="S123" s="136">
        <v>0</v>
      </c>
      <c r="T123" s="137">
        <f t="shared" ref="T123:T141" si="13">S123*H123</f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ref="BE123:BE141" si="14">IF(N123="základní",J123,0)</f>
        <v>0</v>
      </c>
      <c r="BF123" s="139">
        <f t="shared" ref="BF123:BF141" si="15">IF(N123="snížená",J123,0)</f>
        <v>0</v>
      </c>
      <c r="BG123" s="139">
        <f t="shared" ref="BG123:BG141" si="16">IF(N123="zákl. přenesená",J123,0)</f>
        <v>0</v>
      </c>
      <c r="BH123" s="139">
        <f t="shared" ref="BH123:BH141" si="17">IF(N123="sníž. přenesená",J123,0)</f>
        <v>0</v>
      </c>
      <c r="BI123" s="139">
        <f t="shared" ref="BI123:BI141" si="18">IF(N123="nulová",J123,0)</f>
        <v>0</v>
      </c>
      <c r="BJ123" s="17" t="s">
        <v>80</v>
      </c>
      <c r="BK123" s="139">
        <f t="shared" ref="BK123:BK141" si="19">ROUND(I123*H123,2)</f>
        <v>0</v>
      </c>
      <c r="BL123" s="17" t="s">
        <v>150</v>
      </c>
      <c r="BM123" s="138" t="s">
        <v>1048</v>
      </c>
    </row>
    <row r="124" spans="2:65" s="1" customFormat="1" ht="16.5" customHeight="1">
      <c r="B124" s="32"/>
      <c r="C124" s="127" t="s">
        <v>311</v>
      </c>
      <c r="D124" s="127" t="s">
        <v>145</v>
      </c>
      <c r="E124" s="128" t="s">
        <v>1049</v>
      </c>
      <c r="F124" s="129" t="s">
        <v>1050</v>
      </c>
      <c r="G124" s="130" t="s">
        <v>669</v>
      </c>
      <c r="H124" s="131">
        <v>1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1051</v>
      </c>
    </row>
    <row r="125" spans="2:65" s="1" customFormat="1" ht="16.5" customHeight="1">
      <c r="B125" s="32"/>
      <c r="C125" s="127" t="s">
        <v>317</v>
      </c>
      <c r="D125" s="127" t="s">
        <v>145</v>
      </c>
      <c r="E125" s="128" t="s">
        <v>1052</v>
      </c>
      <c r="F125" s="129" t="s">
        <v>1053</v>
      </c>
      <c r="G125" s="130" t="s">
        <v>669</v>
      </c>
      <c r="H125" s="131">
        <v>1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1054</v>
      </c>
    </row>
    <row r="126" spans="2:65" s="1" customFormat="1" ht="16.5" customHeight="1">
      <c r="B126" s="32"/>
      <c r="C126" s="127" t="s">
        <v>322</v>
      </c>
      <c r="D126" s="127" t="s">
        <v>145</v>
      </c>
      <c r="E126" s="128" t="s">
        <v>1055</v>
      </c>
      <c r="F126" s="129" t="s">
        <v>1056</v>
      </c>
      <c r="G126" s="130" t="s">
        <v>669</v>
      </c>
      <c r="H126" s="131">
        <v>1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1057</v>
      </c>
    </row>
    <row r="127" spans="2:65" s="1" customFormat="1" ht="16.5" customHeight="1">
      <c r="B127" s="32"/>
      <c r="C127" s="127" t="s">
        <v>331</v>
      </c>
      <c r="D127" s="127" t="s">
        <v>145</v>
      </c>
      <c r="E127" s="128" t="s">
        <v>1058</v>
      </c>
      <c r="F127" s="129" t="s">
        <v>1059</v>
      </c>
      <c r="G127" s="130" t="s">
        <v>669</v>
      </c>
      <c r="H127" s="131">
        <v>1</v>
      </c>
      <c r="I127" s="132"/>
      <c r="J127" s="133">
        <f t="shared" si="10"/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 t="shared" si="11"/>
        <v>0</v>
      </c>
      <c r="Q127" s="136">
        <v>0</v>
      </c>
      <c r="R127" s="136">
        <f t="shared" si="12"/>
        <v>0</v>
      </c>
      <c r="S127" s="136">
        <v>0</v>
      </c>
      <c r="T127" s="137">
        <f t="shared" si="1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14"/>
        <v>0</v>
      </c>
      <c r="BF127" s="139">
        <f t="shared" si="15"/>
        <v>0</v>
      </c>
      <c r="BG127" s="139">
        <f t="shared" si="16"/>
        <v>0</v>
      </c>
      <c r="BH127" s="139">
        <f t="shared" si="17"/>
        <v>0</v>
      </c>
      <c r="BI127" s="139">
        <f t="shared" si="18"/>
        <v>0</v>
      </c>
      <c r="BJ127" s="17" t="s">
        <v>80</v>
      </c>
      <c r="BK127" s="139">
        <f t="shared" si="19"/>
        <v>0</v>
      </c>
      <c r="BL127" s="17" t="s">
        <v>150</v>
      </c>
      <c r="BM127" s="138" t="s">
        <v>1060</v>
      </c>
    </row>
    <row r="128" spans="2:65" s="1" customFormat="1" ht="16.5" customHeight="1">
      <c r="B128" s="32"/>
      <c r="C128" s="127" t="s">
        <v>340</v>
      </c>
      <c r="D128" s="127" t="s">
        <v>145</v>
      </c>
      <c r="E128" s="128" t="s">
        <v>1061</v>
      </c>
      <c r="F128" s="129" t="s">
        <v>1062</v>
      </c>
      <c r="G128" s="130" t="s">
        <v>669</v>
      </c>
      <c r="H128" s="131">
        <v>1</v>
      </c>
      <c r="I128" s="132"/>
      <c r="J128" s="133">
        <f t="shared" si="10"/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si="11"/>
        <v>0</v>
      </c>
      <c r="Q128" s="136">
        <v>0</v>
      </c>
      <c r="R128" s="136">
        <f t="shared" si="12"/>
        <v>0</v>
      </c>
      <c r="S128" s="136">
        <v>0</v>
      </c>
      <c r="T128" s="137">
        <f t="shared" si="13"/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si="14"/>
        <v>0</v>
      </c>
      <c r="BF128" s="139">
        <f t="shared" si="15"/>
        <v>0</v>
      </c>
      <c r="BG128" s="139">
        <f t="shared" si="16"/>
        <v>0</v>
      </c>
      <c r="BH128" s="139">
        <f t="shared" si="17"/>
        <v>0</v>
      </c>
      <c r="BI128" s="139">
        <f t="shared" si="18"/>
        <v>0</v>
      </c>
      <c r="BJ128" s="17" t="s">
        <v>80</v>
      </c>
      <c r="BK128" s="139">
        <f t="shared" si="19"/>
        <v>0</v>
      </c>
      <c r="BL128" s="17" t="s">
        <v>150</v>
      </c>
      <c r="BM128" s="138" t="s">
        <v>1063</v>
      </c>
    </row>
    <row r="129" spans="2:65" s="1" customFormat="1" ht="16.5" customHeight="1">
      <c r="B129" s="32"/>
      <c r="C129" s="127" t="s">
        <v>346</v>
      </c>
      <c r="D129" s="127" t="s">
        <v>145</v>
      </c>
      <c r="E129" s="128" t="s">
        <v>1064</v>
      </c>
      <c r="F129" s="129" t="s">
        <v>1065</v>
      </c>
      <c r="G129" s="130" t="s">
        <v>669</v>
      </c>
      <c r="H129" s="131">
        <v>1</v>
      </c>
      <c r="I129" s="132"/>
      <c r="J129" s="133">
        <f t="shared" si="1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11"/>
        <v>0</v>
      </c>
      <c r="Q129" s="136">
        <v>0</v>
      </c>
      <c r="R129" s="136">
        <f t="shared" si="12"/>
        <v>0</v>
      </c>
      <c r="S129" s="136">
        <v>0</v>
      </c>
      <c r="T129" s="137">
        <f t="shared" si="1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14"/>
        <v>0</v>
      </c>
      <c r="BF129" s="139">
        <f t="shared" si="15"/>
        <v>0</v>
      </c>
      <c r="BG129" s="139">
        <f t="shared" si="16"/>
        <v>0</v>
      </c>
      <c r="BH129" s="139">
        <f t="shared" si="17"/>
        <v>0</v>
      </c>
      <c r="BI129" s="139">
        <f t="shared" si="18"/>
        <v>0</v>
      </c>
      <c r="BJ129" s="17" t="s">
        <v>80</v>
      </c>
      <c r="BK129" s="139">
        <f t="shared" si="19"/>
        <v>0</v>
      </c>
      <c r="BL129" s="17" t="s">
        <v>150</v>
      </c>
      <c r="BM129" s="138" t="s">
        <v>1066</v>
      </c>
    </row>
    <row r="130" spans="2:65" s="1" customFormat="1" ht="16.5" customHeight="1">
      <c r="B130" s="32"/>
      <c r="C130" s="127" t="s">
        <v>355</v>
      </c>
      <c r="D130" s="127" t="s">
        <v>145</v>
      </c>
      <c r="E130" s="128" t="s">
        <v>1067</v>
      </c>
      <c r="F130" s="129" t="s">
        <v>1068</v>
      </c>
      <c r="G130" s="130" t="s">
        <v>669</v>
      </c>
      <c r="H130" s="131">
        <v>1</v>
      </c>
      <c r="I130" s="132"/>
      <c r="J130" s="133">
        <f t="shared" si="1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1"/>
        <v>0</v>
      </c>
      <c r="Q130" s="136">
        <v>0</v>
      </c>
      <c r="R130" s="136">
        <f t="shared" si="12"/>
        <v>0</v>
      </c>
      <c r="S130" s="136">
        <v>0</v>
      </c>
      <c r="T130" s="137">
        <f t="shared" si="1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14"/>
        <v>0</v>
      </c>
      <c r="BF130" s="139">
        <f t="shared" si="15"/>
        <v>0</v>
      </c>
      <c r="BG130" s="139">
        <f t="shared" si="16"/>
        <v>0</v>
      </c>
      <c r="BH130" s="139">
        <f t="shared" si="17"/>
        <v>0</v>
      </c>
      <c r="BI130" s="139">
        <f t="shared" si="18"/>
        <v>0</v>
      </c>
      <c r="BJ130" s="17" t="s">
        <v>80</v>
      </c>
      <c r="BK130" s="139">
        <f t="shared" si="19"/>
        <v>0</v>
      </c>
      <c r="BL130" s="17" t="s">
        <v>150</v>
      </c>
      <c r="BM130" s="138" t="s">
        <v>1069</v>
      </c>
    </row>
    <row r="131" spans="2:65" s="1" customFormat="1" ht="16.5" customHeight="1">
      <c r="B131" s="32"/>
      <c r="C131" s="127" t="s">
        <v>360</v>
      </c>
      <c r="D131" s="127" t="s">
        <v>145</v>
      </c>
      <c r="E131" s="128" t="s">
        <v>1070</v>
      </c>
      <c r="F131" s="129" t="s">
        <v>1071</v>
      </c>
      <c r="G131" s="130" t="s">
        <v>185</v>
      </c>
      <c r="H131" s="131">
        <v>96</v>
      </c>
      <c r="I131" s="132"/>
      <c r="J131" s="133">
        <f t="shared" si="1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1"/>
        <v>0</v>
      </c>
      <c r="Q131" s="136">
        <v>0</v>
      </c>
      <c r="R131" s="136">
        <f t="shared" si="12"/>
        <v>0</v>
      </c>
      <c r="S131" s="136">
        <v>0</v>
      </c>
      <c r="T131" s="137">
        <f t="shared" si="1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14"/>
        <v>0</v>
      </c>
      <c r="BF131" s="139">
        <f t="shared" si="15"/>
        <v>0</v>
      </c>
      <c r="BG131" s="139">
        <f t="shared" si="16"/>
        <v>0</v>
      </c>
      <c r="BH131" s="139">
        <f t="shared" si="17"/>
        <v>0</v>
      </c>
      <c r="BI131" s="139">
        <f t="shared" si="18"/>
        <v>0</v>
      </c>
      <c r="BJ131" s="17" t="s">
        <v>80</v>
      </c>
      <c r="BK131" s="139">
        <f t="shared" si="19"/>
        <v>0</v>
      </c>
      <c r="BL131" s="17" t="s">
        <v>150</v>
      </c>
      <c r="BM131" s="138" t="s">
        <v>1072</v>
      </c>
    </row>
    <row r="132" spans="2:65" s="1" customFormat="1" ht="16.5" customHeight="1">
      <c r="B132" s="32"/>
      <c r="C132" s="127" t="s">
        <v>366</v>
      </c>
      <c r="D132" s="127" t="s">
        <v>145</v>
      </c>
      <c r="E132" s="128" t="s">
        <v>1073</v>
      </c>
      <c r="F132" s="129" t="s">
        <v>1074</v>
      </c>
      <c r="G132" s="130" t="s">
        <v>669</v>
      </c>
      <c r="H132" s="131">
        <v>1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80</v>
      </c>
      <c r="BK132" s="139">
        <f t="shared" si="19"/>
        <v>0</v>
      </c>
      <c r="BL132" s="17" t="s">
        <v>150</v>
      </c>
      <c r="BM132" s="138" t="s">
        <v>1075</v>
      </c>
    </row>
    <row r="133" spans="2:65" s="1" customFormat="1" ht="16.5" customHeight="1">
      <c r="B133" s="32"/>
      <c r="C133" s="127" t="s">
        <v>371</v>
      </c>
      <c r="D133" s="127" t="s">
        <v>145</v>
      </c>
      <c r="E133" s="128" t="s">
        <v>1076</v>
      </c>
      <c r="F133" s="129" t="s">
        <v>1077</v>
      </c>
      <c r="G133" s="130" t="s">
        <v>669</v>
      </c>
      <c r="H133" s="131">
        <v>1</v>
      </c>
      <c r="I133" s="132"/>
      <c r="J133" s="133">
        <f t="shared" si="1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80</v>
      </c>
      <c r="BK133" s="139">
        <f t="shared" si="19"/>
        <v>0</v>
      </c>
      <c r="BL133" s="17" t="s">
        <v>150</v>
      </c>
      <c r="BM133" s="138" t="s">
        <v>1078</v>
      </c>
    </row>
    <row r="134" spans="2:65" s="1" customFormat="1" ht="16.5" customHeight="1">
      <c r="B134" s="32"/>
      <c r="C134" s="127" t="s">
        <v>383</v>
      </c>
      <c r="D134" s="127" t="s">
        <v>145</v>
      </c>
      <c r="E134" s="128" t="s">
        <v>1079</v>
      </c>
      <c r="F134" s="129" t="s">
        <v>1080</v>
      </c>
      <c r="G134" s="130" t="s">
        <v>669</v>
      </c>
      <c r="H134" s="131">
        <v>1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80</v>
      </c>
      <c r="BK134" s="139">
        <f t="shared" si="19"/>
        <v>0</v>
      </c>
      <c r="BL134" s="17" t="s">
        <v>150</v>
      </c>
      <c r="BM134" s="138" t="s">
        <v>1081</v>
      </c>
    </row>
    <row r="135" spans="2:65" s="1" customFormat="1" ht="16.5" customHeight="1">
      <c r="B135" s="32"/>
      <c r="C135" s="127" t="s">
        <v>388</v>
      </c>
      <c r="D135" s="127" t="s">
        <v>145</v>
      </c>
      <c r="E135" s="128" t="s">
        <v>1082</v>
      </c>
      <c r="F135" s="129" t="s">
        <v>1083</v>
      </c>
      <c r="G135" s="130" t="s">
        <v>669</v>
      </c>
      <c r="H135" s="131">
        <v>1</v>
      </c>
      <c r="I135" s="132"/>
      <c r="J135" s="133">
        <f t="shared" si="1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80</v>
      </c>
      <c r="BK135" s="139">
        <f t="shared" si="19"/>
        <v>0</v>
      </c>
      <c r="BL135" s="17" t="s">
        <v>150</v>
      </c>
      <c r="BM135" s="138" t="s">
        <v>1084</v>
      </c>
    </row>
    <row r="136" spans="2:65" s="1" customFormat="1" ht="16.5" customHeight="1">
      <c r="B136" s="32"/>
      <c r="C136" s="127" t="s">
        <v>393</v>
      </c>
      <c r="D136" s="127" t="s">
        <v>145</v>
      </c>
      <c r="E136" s="128" t="s">
        <v>1085</v>
      </c>
      <c r="F136" s="129" t="s">
        <v>1086</v>
      </c>
      <c r="G136" s="130" t="s">
        <v>669</v>
      </c>
      <c r="H136" s="131">
        <v>1</v>
      </c>
      <c r="I136" s="132"/>
      <c r="J136" s="133">
        <f t="shared" si="1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7" t="s">
        <v>80</v>
      </c>
      <c r="BK136" s="139">
        <f t="shared" si="19"/>
        <v>0</v>
      </c>
      <c r="BL136" s="17" t="s">
        <v>150</v>
      </c>
      <c r="BM136" s="138" t="s">
        <v>1087</v>
      </c>
    </row>
    <row r="137" spans="2:65" s="1" customFormat="1" ht="16.5" customHeight="1">
      <c r="B137" s="32"/>
      <c r="C137" s="127" t="s">
        <v>399</v>
      </c>
      <c r="D137" s="127" t="s">
        <v>145</v>
      </c>
      <c r="E137" s="128" t="s">
        <v>1088</v>
      </c>
      <c r="F137" s="129" t="s">
        <v>1089</v>
      </c>
      <c r="G137" s="130" t="s">
        <v>669</v>
      </c>
      <c r="H137" s="131">
        <v>1</v>
      </c>
      <c r="I137" s="132"/>
      <c r="J137" s="133">
        <f t="shared" si="1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7" t="s">
        <v>80</v>
      </c>
      <c r="BK137" s="139">
        <f t="shared" si="19"/>
        <v>0</v>
      </c>
      <c r="BL137" s="17" t="s">
        <v>150</v>
      </c>
      <c r="BM137" s="138" t="s">
        <v>1090</v>
      </c>
    </row>
    <row r="138" spans="2:65" s="1" customFormat="1" ht="21.75" customHeight="1">
      <c r="B138" s="32"/>
      <c r="C138" s="127" t="s">
        <v>403</v>
      </c>
      <c r="D138" s="127" t="s">
        <v>145</v>
      </c>
      <c r="E138" s="128" t="s">
        <v>1091</v>
      </c>
      <c r="F138" s="129" t="s">
        <v>1092</v>
      </c>
      <c r="G138" s="130" t="s">
        <v>669</v>
      </c>
      <c r="H138" s="131">
        <v>1</v>
      </c>
      <c r="I138" s="132"/>
      <c r="J138" s="133">
        <f t="shared" si="1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7" t="s">
        <v>80</v>
      </c>
      <c r="BK138" s="139">
        <f t="shared" si="19"/>
        <v>0</v>
      </c>
      <c r="BL138" s="17" t="s">
        <v>150</v>
      </c>
      <c r="BM138" s="138" t="s">
        <v>1093</v>
      </c>
    </row>
    <row r="139" spans="2:65" s="1" customFormat="1" ht="16.5" customHeight="1">
      <c r="B139" s="32"/>
      <c r="C139" s="127" t="s">
        <v>409</v>
      </c>
      <c r="D139" s="127" t="s">
        <v>145</v>
      </c>
      <c r="E139" s="128" t="s">
        <v>1094</v>
      </c>
      <c r="F139" s="129" t="s">
        <v>1095</v>
      </c>
      <c r="G139" s="130" t="s">
        <v>669</v>
      </c>
      <c r="H139" s="131">
        <v>1</v>
      </c>
      <c r="I139" s="132"/>
      <c r="J139" s="133">
        <f t="shared" si="1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7" t="s">
        <v>80</v>
      </c>
      <c r="BK139" s="139">
        <f t="shared" si="19"/>
        <v>0</v>
      </c>
      <c r="BL139" s="17" t="s">
        <v>150</v>
      </c>
      <c r="BM139" s="138" t="s">
        <v>1096</v>
      </c>
    </row>
    <row r="140" spans="2:65" s="1" customFormat="1" ht="16.5" customHeight="1">
      <c r="B140" s="32"/>
      <c r="C140" s="127" t="s">
        <v>414</v>
      </c>
      <c r="D140" s="127" t="s">
        <v>145</v>
      </c>
      <c r="E140" s="128" t="s">
        <v>1097</v>
      </c>
      <c r="F140" s="129" t="s">
        <v>1098</v>
      </c>
      <c r="G140" s="130" t="s">
        <v>669</v>
      </c>
      <c r="H140" s="131">
        <v>1</v>
      </c>
      <c r="I140" s="132"/>
      <c r="J140" s="133">
        <f t="shared" si="1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7" t="s">
        <v>80</v>
      </c>
      <c r="BK140" s="139">
        <f t="shared" si="19"/>
        <v>0</v>
      </c>
      <c r="BL140" s="17" t="s">
        <v>150</v>
      </c>
      <c r="BM140" s="138" t="s">
        <v>1099</v>
      </c>
    </row>
    <row r="141" spans="2:65" s="1" customFormat="1" ht="16.5" customHeight="1">
      <c r="B141" s="32"/>
      <c r="C141" s="127" t="s">
        <v>419</v>
      </c>
      <c r="D141" s="127" t="s">
        <v>145</v>
      </c>
      <c r="E141" s="128" t="s">
        <v>1100</v>
      </c>
      <c r="F141" s="129" t="s">
        <v>1101</v>
      </c>
      <c r="G141" s="130" t="s">
        <v>669</v>
      </c>
      <c r="H141" s="131">
        <v>1</v>
      </c>
      <c r="I141" s="132"/>
      <c r="J141" s="133">
        <f t="shared" si="10"/>
        <v>0</v>
      </c>
      <c r="K141" s="129" t="s">
        <v>19</v>
      </c>
      <c r="L141" s="32"/>
      <c r="M141" s="179" t="s">
        <v>19</v>
      </c>
      <c r="N141" s="180" t="s">
        <v>43</v>
      </c>
      <c r="O141" s="181"/>
      <c r="P141" s="182">
        <f t="shared" si="11"/>
        <v>0</v>
      </c>
      <c r="Q141" s="182">
        <v>0</v>
      </c>
      <c r="R141" s="182">
        <f t="shared" si="12"/>
        <v>0</v>
      </c>
      <c r="S141" s="182">
        <v>0</v>
      </c>
      <c r="T141" s="183">
        <f t="shared" si="1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7" t="s">
        <v>80</v>
      </c>
      <c r="BK141" s="139">
        <f t="shared" si="19"/>
        <v>0</v>
      </c>
      <c r="BL141" s="17" t="s">
        <v>150</v>
      </c>
      <c r="BM141" s="138" t="s">
        <v>1102</v>
      </c>
    </row>
    <row r="142" spans="2:65" s="1" customFormat="1" ht="6.95" customHeight="1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32"/>
    </row>
  </sheetData>
  <sheetProtection algorithmName="SHA-512" hashValue="bOaw2xb+x3xqoHgZKmdtOWrwrhfndVHvIv5wRluWeEK1MWRuycFwXRr5XJ6VBNbYIk6DQdKADryOBR8ASXkt8g==" saltValue="cv0BzybQSFxRsxDh5hLiWSnRWEXe4MuMXJqWjrem4aQpmVzXzlebF0aqGLPGZrJpoUBXeoPOcd61+qjW7oKxIw==" spinCount="100000" sheet="1" objects="1" scenarios="1" formatColumns="0" formatRows="0" autoFilter="0"/>
  <autoFilter ref="C85:K141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200-000000000000}"/>
    <hyperlink ref="F105" r:id="rId2" xr:uid="{00000000-0004-0000-0200-000001000000}"/>
    <hyperlink ref="F107" r:id="rId3" xr:uid="{00000000-0004-0000-0200-000002000000}"/>
    <hyperlink ref="F109" r:id="rId4" xr:uid="{00000000-0004-0000-0200-000003000000}"/>
    <hyperlink ref="F111" r:id="rId5" xr:uid="{00000000-0004-0000-0200-000004000000}"/>
    <hyperlink ref="F118" r:id="rId6" xr:uid="{00000000-0004-0000-02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1103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954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954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954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ROUND((SUM(BE87:BE204)),  2)</f>
        <v>0</v>
      </c>
      <c r="I33" s="89">
        <v>0.21</v>
      </c>
      <c r="J33" s="88">
        <f>ROUND(((SUM(BE87:BE204))*I33),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ROUND((SUM(BF87:BF204)),  2)</f>
        <v>0</v>
      </c>
      <c r="I34" s="89">
        <v>0.12</v>
      </c>
      <c r="J34" s="88">
        <f>ROUND(((SUM(BF87:BF204))*I34),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ROUND((SUM(BG87:BG204)),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ROUND((SUM(BH87:BH204)),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ROUND((SUM(BI87:BI204)),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03 - ZTI - Neuznatelné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 xml:space="preserve"> 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1104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8" customFormat="1" ht="24.95" customHeight="1">
      <c r="B62" s="99"/>
      <c r="D62" s="100" t="s">
        <v>117</v>
      </c>
      <c r="E62" s="101"/>
      <c r="F62" s="101"/>
      <c r="G62" s="101"/>
      <c r="H62" s="101"/>
      <c r="I62" s="101"/>
      <c r="J62" s="102">
        <f>J101</f>
        <v>0</v>
      </c>
      <c r="L62" s="99"/>
    </row>
    <row r="63" spans="2:47" s="9" customFormat="1" ht="19.899999999999999" customHeight="1">
      <c r="B63" s="103"/>
      <c r="D63" s="104" t="s">
        <v>1105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1106</v>
      </c>
      <c r="E64" s="105"/>
      <c r="F64" s="105"/>
      <c r="G64" s="105"/>
      <c r="H64" s="105"/>
      <c r="I64" s="105"/>
      <c r="J64" s="106">
        <f>J123</f>
        <v>0</v>
      </c>
      <c r="L64" s="103"/>
    </row>
    <row r="65" spans="2:12" s="9" customFormat="1" ht="19.899999999999999" customHeight="1">
      <c r="B65" s="103"/>
      <c r="D65" s="104" t="s">
        <v>1107</v>
      </c>
      <c r="E65" s="105"/>
      <c r="F65" s="105"/>
      <c r="G65" s="105"/>
      <c r="H65" s="105"/>
      <c r="I65" s="105"/>
      <c r="J65" s="106">
        <f>J156</f>
        <v>0</v>
      </c>
      <c r="L65" s="103"/>
    </row>
    <row r="66" spans="2:12" s="8" customFormat="1" ht="24.95" customHeight="1">
      <c r="B66" s="99"/>
      <c r="D66" s="100" t="s">
        <v>1108</v>
      </c>
      <c r="E66" s="101"/>
      <c r="F66" s="101"/>
      <c r="G66" s="101"/>
      <c r="H66" s="101"/>
      <c r="I66" s="101"/>
      <c r="J66" s="102">
        <f>J194</f>
        <v>0</v>
      </c>
      <c r="L66" s="99"/>
    </row>
    <row r="67" spans="2:12" s="9" customFormat="1" ht="19.899999999999999" customHeight="1">
      <c r="B67" s="103"/>
      <c r="D67" s="104" t="s">
        <v>1109</v>
      </c>
      <c r="E67" s="105"/>
      <c r="F67" s="105"/>
      <c r="G67" s="105"/>
      <c r="H67" s="105"/>
      <c r="I67" s="105"/>
      <c r="J67" s="106">
        <f>J195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7" t="str">
        <f>E7</f>
        <v>Rekonstrukce kuchyně ZŠ speciální a MŠ Chomutov, ul. Palachova</v>
      </c>
      <c r="F77" s="308"/>
      <c r="G77" s="308"/>
      <c r="H77" s="308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97" t="str">
        <f>E9</f>
        <v>SO 03 - ZTI - Neuznatelné</v>
      </c>
      <c r="F79" s="306"/>
      <c r="G79" s="306"/>
      <c r="H79" s="306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 xml:space="preserve"> </v>
      </c>
      <c r="I83" s="27" t="s">
        <v>31</v>
      </c>
      <c r="J83" s="30" t="str">
        <f>E21</f>
        <v xml:space="preserve"> 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0</v>
      </c>
      <c r="L87" s="32"/>
      <c r="M87" s="59"/>
      <c r="N87" s="50"/>
      <c r="O87" s="50"/>
      <c r="P87" s="112">
        <f>P88+P101+P194</f>
        <v>0</v>
      </c>
      <c r="Q87" s="50"/>
      <c r="R87" s="112">
        <f>R88+R101+R194</f>
        <v>5.1350000000000007E-2</v>
      </c>
      <c r="S87" s="50"/>
      <c r="T87" s="113">
        <f>T88+T101+T194</f>
        <v>14.96</v>
      </c>
      <c r="AT87" s="17" t="s">
        <v>71</v>
      </c>
      <c r="AU87" s="17" t="s">
        <v>110</v>
      </c>
      <c r="BK87" s="114">
        <f>BK88+BK101+BK194</f>
        <v>0</v>
      </c>
    </row>
    <row r="88" spans="2:65" s="11" customFormat="1" ht="25.9" customHeight="1">
      <c r="B88" s="115"/>
      <c r="D88" s="116" t="s">
        <v>71</v>
      </c>
      <c r="E88" s="117" t="s">
        <v>140</v>
      </c>
      <c r="F88" s="117" t="s">
        <v>141</v>
      </c>
      <c r="I88" s="118"/>
      <c r="J88" s="119">
        <f>BK88</f>
        <v>0</v>
      </c>
      <c r="L88" s="115"/>
      <c r="M88" s="120"/>
      <c r="P88" s="121">
        <f>P89</f>
        <v>0</v>
      </c>
      <c r="R88" s="121">
        <f>R89</f>
        <v>0</v>
      </c>
      <c r="T88" s="122">
        <f>T89</f>
        <v>14.96</v>
      </c>
      <c r="AR88" s="116" t="s">
        <v>80</v>
      </c>
      <c r="AT88" s="123" t="s">
        <v>71</v>
      </c>
      <c r="AU88" s="123" t="s">
        <v>72</v>
      </c>
      <c r="AY88" s="116" t="s">
        <v>142</v>
      </c>
      <c r="BK88" s="124">
        <f>BK89</f>
        <v>0</v>
      </c>
    </row>
    <row r="89" spans="2:65" s="11" customFormat="1" ht="22.9" customHeight="1">
      <c r="B89" s="115"/>
      <c r="D89" s="116" t="s">
        <v>71</v>
      </c>
      <c r="E89" s="125" t="s">
        <v>80</v>
      </c>
      <c r="F89" s="125" t="s">
        <v>1110</v>
      </c>
      <c r="I89" s="118"/>
      <c r="J89" s="126">
        <f>BK89</f>
        <v>0</v>
      </c>
      <c r="L89" s="115"/>
      <c r="M89" s="120"/>
      <c r="P89" s="121">
        <f>SUM(P90:P100)</f>
        <v>0</v>
      </c>
      <c r="R89" s="121">
        <f>SUM(R90:R100)</f>
        <v>0</v>
      </c>
      <c r="T89" s="122">
        <f>SUM(T90:T100)</f>
        <v>14.96</v>
      </c>
      <c r="AR89" s="116" t="s">
        <v>80</v>
      </c>
      <c r="AT89" s="123" t="s">
        <v>71</v>
      </c>
      <c r="AU89" s="123" t="s">
        <v>80</v>
      </c>
      <c r="AY89" s="116" t="s">
        <v>142</v>
      </c>
      <c r="BK89" s="124">
        <f>SUM(BK90:BK100)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1111</v>
      </c>
      <c r="F90" s="129" t="s">
        <v>1112</v>
      </c>
      <c r="G90" s="130" t="s">
        <v>264</v>
      </c>
      <c r="H90" s="131">
        <v>58.5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150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150</v>
      </c>
      <c r="BM90" s="138" t="s">
        <v>1113</v>
      </c>
    </row>
    <row r="91" spans="2:65" s="1" customFormat="1" ht="21.75" customHeight="1">
      <c r="B91" s="32"/>
      <c r="C91" s="127" t="s">
        <v>82</v>
      </c>
      <c r="D91" s="127" t="s">
        <v>145</v>
      </c>
      <c r="E91" s="128" t="s">
        <v>1114</v>
      </c>
      <c r="F91" s="129" t="s">
        <v>1115</v>
      </c>
      <c r="G91" s="130" t="s">
        <v>264</v>
      </c>
      <c r="H91" s="131">
        <v>58.5</v>
      </c>
      <c r="I91" s="132"/>
      <c r="J91" s="133">
        <f>ROUND(I91*H91,2)</f>
        <v>0</v>
      </c>
      <c r="K91" s="129" t="s">
        <v>149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1116</v>
      </c>
    </row>
    <row r="92" spans="2:65" s="1" customFormat="1">
      <c r="B92" s="32"/>
      <c r="D92" s="140" t="s">
        <v>152</v>
      </c>
      <c r="F92" s="141" t="s">
        <v>1117</v>
      </c>
      <c r="I92" s="142"/>
      <c r="L92" s="32"/>
      <c r="M92" s="143"/>
      <c r="T92" s="53"/>
      <c r="AT92" s="17" t="s">
        <v>152</v>
      </c>
      <c r="AU92" s="17" t="s">
        <v>82</v>
      </c>
    </row>
    <row r="93" spans="2:65" s="1" customFormat="1" ht="33" customHeight="1">
      <c r="B93" s="32"/>
      <c r="C93" s="127" t="s">
        <v>143</v>
      </c>
      <c r="D93" s="127" t="s">
        <v>145</v>
      </c>
      <c r="E93" s="128" t="s">
        <v>1118</v>
      </c>
      <c r="F93" s="129" t="s">
        <v>1119</v>
      </c>
      <c r="G93" s="130" t="s">
        <v>264</v>
      </c>
      <c r="H93" s="131">
        <v>2.9</v>
      </c>
      <c r="I93" s="132"/>
      <c r="J93" s="133">
        <f t="shared" ref="J93:J99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99" si="1">O93*H93</f>
        <v>0</v>
      </c>
      <c r="Q93" s="136">
        <v>0</v>
      </c>
      <c r="R93" s="136">
        <f t="shared" ref="R93:R99" si="2">Q93*H93</f>
        <v>0</v>
      </c>
      <c r="S93" s="136">
        <v>0</v>
      </c>
      <c r="T93" s="137">
        <f t="shared" ref="T93:T99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99" si="4">IF(N93="základní",J93,0)</f>
        <v>0</v>
      </c>
      <c r="BF93" s="139">
        <f t="shared" ref="BF93:BF99" si="5">IF(N93="snížená",J93,0)</f>
        <v>0</v>
      </c>
      <c r="BG93" s="139">
        <f t="shared" ref="BG93:BG99" si="6">IF(N93="zákl. přenesená",J93,0)</f>
        <v>0</v>
      </c>
      <c r="BH93" s="139">
        <f t="shared" ref="BH93:BH99" si="7">IF(N93="sníž. přenesená",J93,0)</f>
        <v>0</v>
      </c>
      <c r="BI93" s="139">
        <f t="shared" ref="BI93:BI99" si="8">IF(N93="nulová",J93,0)</f>
        <v>0</v>
      </c>
      <c r="BJ93" s="17" t="s">
        <v>80</v>
      </c>
      <c r="BK93" s="139">
        <f t="shared" ref="BK93:BK99" si="9">ROUND(I93*H93,2)</f>
        <v>0</v>
      </c>
      <c r="BL93" s="17" t="s">
        <v>150</v>
      </c>
      <c r="BM93" s="138" t="s">
        <v>1120</v>
      </c>
    </row>
    <row r="94" spans="2:65" s="1" customFormat="1" ht="16.5" customHeight="1">
      <c r="B94" s="32"/>
      <c r="C94" s="127" t="s">
        <v>150</v>
      </c>
      <c r="D94" s="127" t="s">
        <v>145</v>
      </c>
      <c r="E94" s="128" t="s">
        <v>1121</v>
      </c>
      <c r="F94" s="129" t="s">
        <v>1122</v>
      </c>
      <c r="G94" s="130" t="s">
        <v>264</v>
      </c>
      <c r="H94" s="131">
        <v>6.8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1123</v>
      </c>
    </row>
    <row r="95" spans="2:65" s="1" customFormat="1" ht="24.2" customHeight="1">
      <c r="B95" s="32"/>
      <c r="C95" s="127" t="s">
        <v>182</v>
      </c>
      <c r="D95" s="127" t="s">
        <v>145</v>
      </c>
      <c r="E95" s="128" t="s">
        <v>1124</v>
      </c>
      <c r="F95" s="129" t="s">
        <v>1125</v>
      </c>
      <c r="G95" s="130" t="s">
        <v>156</v>
      </c>
      <c r="H95" s="131">
        <v>4.3499999999999996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1126</v>
      </c>
    </row>
    <row r="96" spans="2:65" s="1" customFormat="1" ht="24.2" customHeight="1">
      <c r="B96" s="32"/>
      <c r="C96" s="127" t="s">
        <v>190</v>
      </c>
      <c r="D96" s="127" t="s">
        <v>145</v>
      </c>
      <c r="E96" s="128" t="s">
        <v>1127</v>
      </c>
      <c r="F96" s="129" t="s">
        <v>1128</v>
      </c>
      <c r="G96" s="130" t="s">
        <v>264</v>
      </c>
      <c r="H96" s="131">
        <v>43.2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1129</v>
      </c>
    </row>
    <row r="97" spans="2:65" s="1" customFormat="1" ht="16.5" customHeight="1">
      <c r="B97" s="32"/>
      <c r="C97" s="127" t="s">
        <v>195</v>
      </c>
      <c r="D97" s="127" t="s">
        <v>145</v>
      </c>
      <c r="E97" s="128" t="s">
        <v>1130</v>
      </c>
      <c r="F97" s="129" t="s">
        <v>1131</v>
      </c>
      <c r="G97" s="130" t="s">
        <v>264</v>
      </c>
      <c r="H97" s="131">
        <v>5.6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1132</v>
      </c>
    </row>
    <row r="98" spans="2:65" s="1" customFormat="1" ht="16.5" customHeight="1">
      <c r="B98" s="32"/>
      <c r="C98" s="127" t="s">
        <v>165</v>
      </c>
      <c r="D98" s="127" t="s">
        <v>145</v>
      </c>
      <c r="E98" s="128" t="s">
        <v>1133</v>
      </c>
      <c r="F98" s="129" t="s">
        <v>1134</v>
      </c>
      <c r="G98" s="130" t="s">
        <v>264</v>
      </c>
      <c r="H98" s="131">
        <v>6.8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2.2000000000000002</v>
      </c>
      <c r="T98" s="137">
        <f t="shared" si="3"/>
        <v>14.96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1135</v>
      </c>
    </row>
    <row r="99" spans="2:65" s="1" customFormat="1" ht="21.75" customHeight="1">
      <c r="B99" s="32"/>
      <c r="C99" s="127" t="s">
        <v>209</v>
      </c>
      <c r="D99" s="127" t="s">
        <v>145</v>
      </c>
      <c r="E99" s="128" t="s">
        <v>1136</v>
      </c>
      <c r="F99" s="129" t="s">
        <v>1137</v>
      </c>
      <c r="G99" s="130" t="s">
        <v>156</v>
      </c>
      <c r="H99" s="131">
        <v>10.199999999999999</v>
      </c>
      <c r="I99" s="132"/>
      <c r="J99" s="133">
        <f t="shared" si="0"/>
        <v>0</v>
      </c>
      <c r="K99" s="129" t="s">
        <v>1138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1139</v>
      </c>
    </row>
    <row r="100" spans="2:65" s="1" customFormat="1">
      <c r="B100" s="32"/>
      <c r="D100" s="140" t="s">
        <v>152</v>
      </c>
      <c r="F100" s="141" t="s">
        <v>1140</v>
      </c>
      <c r="I100" s="142"/>
      <c r="L100" s="32"/>
      <c r="M100" s="143"/>
      <c r="T100" s="53"/>
      <c r="AT100" s="17" t="s">
        <v>152</v>
      </c>
      <c r="AU100" s="17" t="s">
        <v>82</v>
      </c>
    </row>
    <row r="101" spans="2:65" s="11" customFormat="1" ht="25.9" customHeight="1">
      <c r="B101" s="115"/>
      <c r="D101" s="116" t="s">
        <v>71</v>
      </c>
      <c r="E101" s="117" t="s">
        <v>474</v>
      </c>
      <c r="F101" s="117" t="s">
        <v>475</v>
      </c>
      <c r="I101" s="118"/>
      <c r="J101" s="119">
        <f>BK101</f>
        <v>0</v>
      </c>
      <c r="L101" s="115"/>
      <c r="M101" s="120"/>
      <c r="P101" s="121">
        <f>P102+P123+P156</f>
        <v>0</v>
      </c>
      <c r="R101" s="121">
        <f>R102+R123+R156</f>
        <v>5.1350000000000007E-2</v>
      </c>
      <c r="T101" s="122">
        <f>T102+T123+T156</f>
        <v>0</v>
      </c>
      <c r="AR101" s="116" t="s">
        <v>82</v>
      </c>
      <c r="AT101" s="123" t="s">
        <v>71</v>
      </c>
      <c r="AU101" s="123" t="s">
        <v>72</v>
      </c>
      <c r="AY101" s="116" t="s">
        <v>142</v>
      </c>
      <c r="BK101" s="124">
        <f>BK102+BK123+BK156</f>
        <v>0</v>
      </c>
    </row>
    <row r="102" spans="2:65" s="11" customFormat="1" ht="22.9" customHeight="1">
      <c r="B102" s="115"/>
      <c r="D102" s="116" t="s">
        <v>71</v>
      </c>
      <c r="E102" s="125" t="s">
        <v>1141</v>
      </c>
      <c r="F102" s="125" t="s">
        <v>1142</v>
      </c>
      <c r="I102" s="118"/>
      <c r="J102" s="126">
        <f>BK102</f>
        <v>0</v>
      </c>
      <c r="L102" s="115"/>
      <c r="M102" s="120"/>
      <c r="P102" s="121">
        <f>SUM(P103:P122)</f>
        <v>0</v>
      </c>
      <c r="R102" s="121">
        <f>SUM(R103:R122)</f>
        <v>0</v>
      </c>
      <c r="T102" s="122">
        <f>SUM(T103:T122)</f>
        <v>0</v>
      </c>
      <c r="AR102" s="116" t="s">
        <v>82</v>
      </c>
      <c r="AT102" s="123" t="s">
        <v>71</v>
      </c>
      <c r="AU102" s="123" t="s">
        <v>80</v>
      </c>
      <c r="AY102" s="116" t="s">
        <v>142</v>
      </c>
      <c r="BK102" s="124">
        <f>SUM(BK103:BK122)</f>
        <v>0</v>
      </c>
    </row>
    <row r="103" spans="2:65" s="1" customFormat="1" ht="16.5" customHeight="1">
      <c r="B103" s="32"/>
      <c r="C103" s="127" t="s">
        <v>214</v>
      </c>
      <c r="D103" s="127" t="s">
        <v>145</v>
      </c>
      <c r="E103" s="128" t="s">
        <v>1143</v>
      </c>
      <c r="F103" s="129" t="s">
        <v>1144</v>
      </c>
      <c r="G103" s="130" t="s">
        <v>185</v>
      </c>
      <c r="H103" s="131">
        <v>44</v>
      </c>
      <c r="I103" s="132"/>
      <c r="J103" s="133">
        <f>ROUND(I103*H103,2)</f>
        <v>0</v>
      </c>
      <c r="K103" s="129" t="s">
        <v>149</v>
      </c>
      <c r="L103" s="32"/>
      <c r="M103" s="134" t="s">
        <v>19</v>
      </c>
      <c r="N103" s="135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251</v>
      </c>
      <c r="BM103" s="138" t="s">
        <v>1145</v>
      </c>
    </row>
    <row r="104" spans="2:65" s="1" customFormat="1">
      <c r="B104" s="32"/>
      <c r="D104" s="140" t="s">
        <v>152</v>
      </c>
      <c r="F104" s="141" t="s">
        <v>1146</v>
      </c>
      <c r="I104" s="142"/>
      <c r="L104" s="32"/>
      <c r="M104" s="143"/>
      <c r="T104" s="53"/>
      <c r="AT104" s="17" t="s">
        <v>152</v>
      </c>
      <c r="AU104" s="17" t="s">
        <v>82</v>
      </c>
    </row>
    <row r="105" spans="2:65" s="1" customFormat="1" ht="16.5" customHeight="1">
      <c r="B105" s="32"/>
      <c r="C105" s="127" t="s">
        <v>221</v>
      </c>
      <c r="D105" s="127" t="s">
        <v>145</v>
      </c>
      <c r="E105" s="128" t="s">
        <v>1147</v>
      </c>
      <c r="F105" s="129" t="s">
        <v>1148</v>
      </c>
      <c r="G105" s="130" t="s">
        <v>185</v>
      </c>
      <c r="H105" s="131">
        <v>16</v>
      </c>
      <c r="I105" s="132"/>
      <c r="J105" s="133">
        <f>ROUND(I105*H105,2)</f>
        <v>0</v>
      </c>
      <c r="K105" s="129" t="s">
        <v>149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251</v>
      </c>
      <c r="BM105" s="138" t="s">
        <v>1149</v>
      </c>
    </row>
    <row r="106" spans="2:65" s="1" customFormat="1">
      <c r="B106" s="32"/>
      <c r="D106" s="140" t="s">
        <v>152</v>
      </c>
      <c r="F106" s="141" t="s">
        <v>1150</v>
      </c>
      <c r="I106" s="142"/>
      <c r="L106" s="32"/>
      <c r="M106" s="143"/>
      <c r="T106" s="53"/>
      <c r="AT106" s="17" t="s">
        <v>152</v>
      </c>
      <c r="AU106" s="17" t="s">
        <v>82</v>
      </c>
    </row>
    <row r="107" spans="2:65" s="1" customFormat="1" ht="16.5" customHeight="1">
      <c r="B107" s="32"/>
      <c r="C107" s="127" t="s">
        <v>8</v>
      </c>
      <c r="D107" s="127" t="s">
        <v>145</v>
      </c>
      <c r="E107" s="128" t="s">
        <v>1151</v>
      </c>
      <c r="F107" s="129" t="s">
        <v>1152</v>
      </c>
      <c r="G107" s="130" t="s">
        <v>185</v>
      </c>
      <c r="H107" s="131">
        <v>21</v>
      </c>
      <c r="I107" s="132"/>
      <c r="J107" s="133">
        <f>ROUND(I107*H107,2)</f>
        <v>0</v>
      </c>
      <c r="K107" s="129" t="s">
        <v>149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251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251</v>
      </c>
      <c r="BM107" s="138" t="s">
        <v>1153</v>
      </c>
    </row>
    <row r="108" spans="2:65" s="1" customFormat="1">
      <c r="B108" s="32"/>
      <c r="D108" s="140" t="s">
        <v>152</v>
      </c>
      <c r="F108" s="141" t="s">
        <v>1154</v>
      </c>
      <c r="I108" s="142"/>
      <c r="L108" s="32"/>
      <c r="M108" s="143"/>
      <c r="T108" s="53"/>
      <c r="AT108" s="17" t="s">
        <v>152</v>
      </c>
      <c r="AU108" s="17" t="s">
        <v>82</v>
      </c>
    </row>
    <row r="109" spans="2:65" s="1" customFormat="1" ht="16.5" customHeight="1">
      <c r="B109" s="32"/>
      <c r="C109" s="127" t="s">
        <v>230</v>
      </c>
      <c r="D109" s="127" t="s">
        <v>145</v>
      </c>
      <c r="E109" s="128" t="s">
        <v>1155</v>
      </c>
      <c r="F109" s="129" t="s">
        <v>1156</v>
      </c>
      <c r="G109" s="130" t="s">
        <v>185</v>
      </c>
      <c r="H109" s="131">
        <v>16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1157</v>
      </c>
    </row>
    <row r="110" spans="2:65" s="1" customFormat="1">
      <c r="B110" s="32"/>
      <c r="D110" s="140" t="s">
        <v>152</v>
      </c>
      <c r="F110" s="141" t="s">
        <v>1158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16.5" customHeight="1">
      <c r="B111" s="32"/>
      <c r="C111" s="127" t="s">
        <v>241</v>
      </c>
      <c r="D111" s="127" t="s">
        <v>145</v>
      </c>
      <c r="E111" s="128" t="s">
        <v>1159</v>
      </c>
      <c r="F111" s="129" t="s">
        <v>1160</v>
      </c>
      <c r="G111" s="130" t="s">
        <v>185</v>
      </c>
      <c r="H111" s="131">
        <v>2</v>
      </c>
      <c r="I111" s="132"/>
      <c r="J111" s="133">
        <f>ROUND(I111*H111,2)</f>
        <v>0</v>
      </c>
      <c r="K111" s="129" t="s">
        <v>149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251</v>
      </c>
      <c r="BM111" s="138" t="s">
        <v>1161</v>
      </c>
    </row>
    <row r="112" spans="2:65" s="1" customFormat="1">
      <c r="B112" s="32"/>
      <c r="D112" s="140" t="s">
        <v>152</v>
      </c>
      <c r="F112" s="141" t="s">
        <v>1162</v>
      </c>
      <c r="I112" s="142"/>
      <c r="L112" s="32"/>
      <c r="M112" s="143"/>
      <c r="T112" s="53"/>
      <c r="AT112" s="17" t="s">
        <v>152</v>
      </c>
      <c r="AU112" s="17" t="s">
        <v>82</v>
      </c>
    </row>
    <row r="113" spans="2:65" s="1" customFormat="1" ht="16.5" customHeight="1">
      <c r="B113" s="32"/>
      <c r="C113" s="127" t="s">
        <v>246</v>
      </c>
      <c r="D113" s="127" t="s">
        <v>145</v>
      </c>
      <c r="E113" s="128" t="s">
        <v>1163</v>
      </c>
      <c r="F113" s="129" t="s">
        <v>1164</v>
      </c>
      <c r="G113" s="130" t="s">
        <v>185</v>
      </c>
      <c r="H113" s="131">
        <v>5</v>
      </c>
      <c r="I113" s="132"/>
      <c r="J113" s="133">
        <f>ROUND(I113*H113,2)</f>
        <v>0</v>
      </c>
      <c r="K113" s="129" t="s">
        <v>149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1165</v>
      </c>
    </row>
    <row r="114" spans="2:65" s="1" customFormat="1">
      <c r="B114" s="32"/>
      <c r="D114" s="140" t="s">
        <v>152</v>
      </c>
      <c r="F114" s="141" t="s">
        <v>1166</v>
      </c>
      <c r="I114" s="142"/>
      <c r="L114" s="32"/>
      <c r="M114" s="143"/>
      <c r="T114" s="53"/>
      <c r="AT114" s="17" t="s">
        <v>152</v>
      </c>
      <c r="AU114" s="17" t="s">
        <v>82</v>
      </c>
    </row>
    <row r="115" spans="2:65" s="1" customFormat="1" ht="16.5" customHeight="1">
      <c r="B115" s="32"/>
      <c r="C115" s="127" t="s">
        <v>251</v>
      </c>
      <c r="D115" s="127" t="s">
        <v>145</v>
      </c>
      <c r="E115" s="128" t="s">
        <v>1167</v>
      </c>
      <c r="F115" s="129" t="s">
        <v>1168</v>
      </c>
      <c r="G115" s="130" t="s">
        <v>148</v>
      </c>
      <c r="H115" s="131">
        <v>1</v>
      </c>
      <c r="I115" s="132"/>
      <c r="J115" s="133">
        <f t="shared" ref="J115:J121" si="10"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ref="P115:P121" si="11">O115*H115</f>
        <v>0</v>
      </c>
      <c r="Q115" s="136">
        <v>0</v>
      </c>
      <c r="R115" s="136">
        <f t="shared" ref="R115:R121" si="12">Q115*H115</f>
        <v>0</v>
      </c>
      <c r="S115" s="136">
        <v>0</v>
      </c>
      <c r="T115" s="137">
        <f t="shared" ref="T115:T121" si="13"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 t="shared" ref="BE115:BE121" si="14">IF(N115="základní",J115,0)</f>
        <v>0</v>
      </c>
      <c r="BF115" s="139">
        <f t="shared" ref="BF115:BF121" si="15">IF(N115="snížená",J115,0)</f>
        <v>0</v>
      </c>
      <c r="BG115" s="139">
        <f t="shared" ref="BG115:BG121" si="16">IF(N115="zákl. přenesená",J115,0)</f>
        <v>0</v>
      </c>
      <c r="BH115" s="139">
        <f t="shared" ref="BH115:BH121" si="17">IF(N115="sníž. přenesená",J115,0)</f>
        <v>0</v>
      </c>
      <c r="BI115" s="139">
        <f t="shared" ref="BI115:BI121" si="18">IF(N115="nulová",J115,0)</f>
        <v>0</v>
      </c>
      <c r="BJ115" s="17" t="s">
        <v>80</v>
      </c>
      <c r="BK115" s="139">
        <f t="shared" ref="BK115:BK121" si="19">ROUND(I115*H115,2)</f>
        <v>0</v>
      </c>
      <c r="BL115" s="17" t="s">
        <v>251</v>
      </c>
      <c r="BM115" s="138" t="s">
        <v>1169</v>
      </c>
    </row>
    <row r="116" spans="2:65" s="1" customFormat="1" ht="16.5" customHeight="1">
      <c r="B116" s="32"/>
      <c r="C116" s="127" t="s">
        <v>256</v>
      </c>
      <c r="D116" s="127" t="s">
        <v>145</v>
      </c>
      <c r="E116" s="128" t="s">
        <v>1046</v>
      </c>
      <c r="F116" s="129" t="s">
        <v>1170</v>
      </c>
      <c r="G116" s="130" t="s">
        <v>185</v>
      </c>
      <c r="H116" s="131">
        <v>8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251</v>
      </c>
      <c r="AT116" s="138" t="s">
        <v>145</v>
      </c>
      <c r="AU116" s="138" t="s">
        <v>82</v>
      </c>
      <c r="AY116" s="17" t="s">
        <v>142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80</v>
      </c>
      <c r="BK116" s="139">
        <f t="shared" si="19"/>
        <v>0</v>
      </c>
      <c r="BL116" s="17" t="s">
        <v>251</v>
      </c>
      <c r="BM116" s="138" t="s">
        <v>1171</v>
      </c>
    </row>
    <row r="117" spans="2:65" s="1" customFormat="1" ht="16.5" customHeight="1">
      <c r="B117" s="32"/>
      <c r="C117" s="127" t="s">
        <v>261</v>
      </c>
      <c r="D117" s="127" t="s">
        <v>145</v>
      </c>
      <c r="E117" s="128" t="s">
        <v>1172</v>
      </c>
      <c r="F117" s="129" t="s">
        <v>1173</v>
      </c>
      <c r="G117" s="130" t="s">
        <v>148</v>
      </c>
      <c r="H117" s="131">
        <v>8</v>
      </c>
      <c r="I117" s="132"/>
      <c r="J117" s="133">
        <f t="shared" si="1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80</v>
      </c>
      <c r="BK117" s="139">
        <f t="shared" si="19"/>
        <v>0</v>
      </c>
      <c r="BL117" s="17" t="s">
        <v>251</v>
      </c>
      <c r="BM117" s="138" t="s">
        <v>1174</v>
      </c>
    </row>
    <row r="118" spans="2:65" s="1" customFormat="1" ht="16.5" customHeight="1">
      <c r="B118" s="32"/>
      <c r="C118" s="127" t="s">
        <v>275</v>
      </c>
      <c r="D118" s="127" t="s">
        <v>145</v>
      </c>
      <c r="E118" s="128" t="s">
        <v>1175</v>
      </c>
      <c r="F118" s="129" t="s">
        <v>1176</v>
      </c>
      <c r="G118" s="130" t="s">
        <v>148</v>
      </c>
      <c r="H118" s="131">
        <v>1</v>
      </c>
      <c r="I118" s="132"/>
      <c r="J118" s="133">
        <f t="shared" si="1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11"/>
        <v>0</v>
      </c>
      <c r="Q118" s="136">
        <v>0</v>
      </c>
      <c r="R118" s="136">
        <f t="shared" si="12"/>
        <v>0</v>
      </c>
      <c r="S118" s="136">
        <v>0</v>
      </c>
      <c r="T118" s="137">
        <f t="shared" si="13"/>
        <v>0</v>
      </c>
      <c r="AR118" s="138" t="s">
        <v>251</v>
      </c>
      <c r="AT118" s="138" t="s">
        <v>145</v>
      </c>
      <c r="AU118" s="138" t="s">
        <v>82</v>
      </c>
      <c r="AY118" s="17" t="s">
        <v>142</v>
      </c>
      <c r="BE118" s="139">
        <f t="shared" si="14"/>
        <v>0</v>
      </c>
      <c r="BF118" s="139">
        <f t="shared" si="15"/>
        <v>0</v>
      </c>
      <c r="BG118" s="139">
        <f t="shared" si="16"/>
        <v>0</v>
      </c>
      <c r="BH118" s="139">
        <f t="shared" si="17"/>
        <v>0</v>
      </c>
      <c r="BI118" s="139">
        <f t="shared" si="18"/>
        <v>0</v>
      </c>
      <c r="BJ118" s="17" t="s">
        <v>80</v>
      </c>
      <c r="BK118" s="139">
        <f t="shared" si="19"/>
        <v>0</v>
      </c>
      <c r="BL118" s="17" t="s">
        <v>251</v>
      </c>
      <c r="BM118" s="138" t="s">
        <v>1177</v>
      </c>
    </row>
    <row r="119" spans="2:65" s="1" customFormat="1" ht="16.5" customHeight="1">
      <c r="B119" s="32"/>
      <c r="C119" s="127" t="s">
        <v>279</v>
      </c>
      <c r="D119" s="127" t="s">
        <v>145</v>
      </c>
      <c r="E119" s="128" t="s">
        <v>1178</v>
      </c>
      <c r="F119" s="129" t="s">
        <v>1179</v>
      </c>
      <c r="G119" s="130" t="s">
        <v>148</v>
      </c>
      <c r="H119" s="131">
        <v>2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80</v>
      </c>
      <c r="BK119" s="139">
        <f t="shared" si="19"/>
        <v>0</v>
      </c>
      <c r="BL119" s="17" t="s">
        <v>251</v>
      </c>
      <c r="BM119" s="138" t="s">
        <v>1180</v>
      </c>
    </row>
    <row r="120" spans="2:65" s="1" customFormat="1" ht="16.5" customHeight="1">
      <c r="B120" s="32"/>
      <c r="C120" s="127" t="s">
        <v>7</v>
      </c>
      <c r="D120" s="127" t="s">
        <v>145</v>
      </c>
      <c r="E120" s="128" t="s">
        <v>1181</v>
      </c>
      <c r="F120" s="129" t="s">
        <v>1182</v>
      </c>
      <c r="G120" s="130" t="s">
        <v>148</v>
      </c>
      <c r="H120" s="131">
        <v>1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251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251</v>
      </c>
      <c r="BM120" s="138" t="s">
        <v>1183</v>
      </c>
    </row>
    <row r="121" spans="2:65" s="1" customFormat="1" ht="24.2" customHeight="1">
      <c r="B121" s="32"/>
      <c r="C121" s="127" t="s">
        <v>290</v>
      </c>
      <c r="D121" s="127" t="s">
        <v>145</v>
      </c>
      <c r="E121" s="128" t="s">
        <v>1184</v>
      </c>
      <c r="F121" s="129" t="s">
        <v>1185</v>
      </c>
      <c r="G121" s="130" t="s">
        <v>156</v>
      </c>
      <c r="H121" s="131">
        <v>0.17699999999999999</v>
      </c>
      <c r="I121" s="132"/>
      <c r="J121" s="133">
        <f t="shared" si="10"/>
        <v>0</v>
      </c>
      <c r="K121" s="129" t="s">
        <v>149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251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251</v>
      </c>
      <c r="BM121" s="138" t="s">
        <v>1186</v>
      </c>
    </row>
    <row r="122" spans="2:65" s="1" customFormat="1">
      <c r="B122" s="32"/>
      <c r="D122" s="140" t="s">
        <v>152</v>
      </c>
      <c r="F122" s="141" t="s">
        <v>1187</v>
      </c>
      <c r="I122" s="142"/>
      <c r="L122" s="32"/>
      <c r="M122" s="143"/>
      <c r="T122" s="53"/>
      <c r="AT122" s="17" t="s">
        <v>152</v>
      </c>
      <c r="AU122" s="17" t="s">
        <v>82</v>
      </c>
    </row>
    <row r="123" spans="2:65" s="11" customFormat="1" ht="22.9" customHeight="1">
      <c r="B123" s="115"/>
      <c r="D123" s="116" t="s">
        <v>71</v>
      </c>
      <c r="E123" s="125" t="s">
        <v>1188</v>
      </c>
      <c r="F123" s="125" t="s">
        <v>1189</v>
      </c>
      <c r="I123" s="118"/>
      <c r="J123" s="126">
        <f>BK123</f>
        <v>0</v>
      </c>
      <c r="L123" s="115"/>
      <c r="M123" s="120"/>
      <c r="P123" s="121">
        <f>SUM(P124:P155)</f>
        <v>0</v>
      </c>
      <c r="R123" s="121">
        <f>SUM(R124:R155)</f>
        <v>1.9550000000000001E-2</v>
      </c>
      <c r="T123" s="122">
        <f>SUM(T124:T155)</f>
        <v>0</v>
      </c>
      <c r="AR123" s="116" t="s">
        <v>82</v>
      </c>
      <c r="AT123" s="123" t="s">
        <v>71</v>
      </c>
      <c r="AU123" s="123" t="s">
        <v>80</v>
      </c>
      <c r="AY123" s="116" t="s">
        <v>142</v>
      </c>
      <c r="BK123" s="124">
        <f>SUM(BK124:BK155)</f>
        <v>0</v>
      </c>
    </row>
    <row r="124" spans="2:65" s="1" customFormat="1" ht="21.75" customHeight="1">
      <c r="B124" s="32"/>
      <c r="C124" s="127" t="s">
        <v>296</v>
      </c>
      <c r="D124" s="127" t="s">
        <v>145</v>
      </c>
      <c r="E124" s="128" t="s">
        <v>1190</v>
      </c>
      <c r="F124" s="129" t="s">
        <v>1191</v>
      </c>
      <c r="G124" s="130" t="s">
        <v>185</v>
      </c>
      <c r="H124" s="131">
        <v>95</v>
      </c>
      <c r="I124" s="132"/>
      <c r="J124" s="133">
        <f>ROUND(I124*H124,2)</f>
        <v>0</v>
      </c>
      <c r="K124" s="129" t="s">
        <v>149</v>
      </c>
      <c r="L124" s="32"/>
      <c r="M124" s="134" t="s">
        <v>19</v>
      </c>
      <c r="N124" s="135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251</v>
      </c>
      <c r="AT124" s="138" t="s">
        <v>145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251</v>
      </c>
      <c r="BM124" s="138" t="s">
        <v>1192</v>
      </c>
    </row>
    <row r="125" spans="2:65" s="1" customFormat="1">
      <c r="B125" s="32"/>
      <c r="D125" s="140" t="s">
        <v>152</v>
      </c>
      <c r="F125" s="141" t="s">
        <v>1193</v>
      </c>
      <c r="I125" s="142"/>
      <c r="L125" s="32"/>
      <c r="M125" s="143"/>
      <c r="T125" s="53"/>
      <c r="AT125" s="17" t="s">
        <v>152</v>
      </c>
      <c r="AU125" s="17" t="s">
        <v>82</v>
      </c>
    </row>
    <row r="126" spans="2:65" s="1" customFormat="1" ht="21.75" customHeight="1">
      <c r="B126" s="32"/>
      <c r="C126" s="127" t="s">
        <v>302</v>
      </c>
      <c r="D126" s="127" t="s">
        <v>145</v>
      </c>
      <c r="E126" s="128" t="s">
        <v>1194</v>
      </c>
      <c r="F126" s="129" t="s">
        <v>1195</v>
      </c>
      <c r="G126" s="130" t="s">
        <v>185</v>
      </c>
      <c r="H126" s="131">
        <v>41</v>
      </c>
      <c r="I126" s="132"/>
      <c r="J126" s="133">
        <f>ROUND(I126*H126,2)</f>
        <v>0</v>
      </c>
      <c r="K126" s="129" t="s">
        <v>149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251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251</v>
      </c>
      <c r="BM126" s="138" t="s">
        <v>1196</v>
      </c>
    </row>
    <row r="127" spans="2:65" s="1" customFormat="1">
      <c r="B127" s="32"/>
      <c r="D127" s="140" t="s">
        <v>152</v>
      </c>
      <c r="F127" s="141" t="s">
        <v>1197</v>
      </c>
      <c r="I127" s="142"/>
      <c r="L127" s="32"/>
      <c r="M127" s="143"/>
      <c r="T127" s="53"/>
      <c r="AT127" s="17" t="s">
        <v>152</v>
      </c>
      <c r="AU127" s="17" t="s">
        <v>82</v>
      </c>
    </row>
    <row r="128" spans="2:65" s="1" customFormat="1" ht="21.75" customHeight="1">
      <c r="B128" s="32"/>
      <c r="C128" s="127" t="s">
        <v>311</v>
      </c>
      <c r="D128" s="127" t="s">
        <v>145</v>
      </c>
      <c r="E128" s="128" t="s">
        <v>1198</v>
      </c>
      <c r="F128" s="129" t="s">
        <v>1199</v>
      </c>
      <c r="G128" s="130" t="s">
        <v>185</v>
      </c>
      <c r="H128" s="131">
        <v>11</v>
      </c>
      <c r="I128" s="132"/>
      <c r="J128" s="133">
        <f>ROUND(I128*H128,2)</f>
        <v>0</v>
      </c>
      <c r="K128" s="129" t="s">
        <v>149</v>
      </c>
      <c r="L128" s="32"/>
      <c r="M128" s="134" t="s">
        <v>19</v>
      </c>
      <c r="N128" s="135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251</v>
      </c>
      <c r="AT128" s="138" t="s">
        <v>145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251</v>
      </c>
      <c r="BM128" s="138" t="s">
        <v>1200</v>
      </c>
    </row>
    <row r="129" spans="2:65" s="1" customFormat="1">
      <c r="B129" s="32"/>
      <c r="D129" s="140" t="s">
        <v>152</v>
      </c>
      <c r="F129" s="141" t="s">
        <v>1201</v>
      </c>
      <c r="I129" s="142"/>
      <c r="L129" s="32"/>
      <c r="M129" s="143"/>
      <c r="T129" s="53"/>
      <c r="AT129" s="17" t="s">
        <v>152</v>
      </c>
      <c r="AU129" s="17" t="s">
        <v>82</v>
      </c>
    </row>
    <row r="130" spans="2:65" s="1" customFormat="1" ht="21.75" customHeight="1">
      <c r="B130" s="32"/>
      <c r="C130" s="127" t="s">
        <v>317</v>
      </c>
      <c r="D130" s="127" t="s">
        <v>145</v>
      </c>
      <c r="E130" s="128" t="s">
        <v>1202</v>
      </c>
      <c r="F130" s="129" t="s">
        <v>1203</v>
      </c>
      <c r="G130" s="130" t="s">
        <v>185</v>
      </c>
      <c r="H130" s="131">
        <v>14</v>
      </c>
      <c r="I130" s="132"/>
      <c r="J130" s="133">
        <f>ROUND(I130*H130,2)</f>
        <v>0</v>
      </c>
      <c r="K130" s="129" t="s">
        <v>149</v>
      </c>
      <c r="L130" s="32"/>
      <c r="M130" s="134" t="s">
        <v>19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251</v>
      </c>
      <c r="AT130" s="138" t="s">
        <v>145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251</v>
      </c>
      <c r="BM130" s="138" t="s">
        <v>1204</v>
      </c>
    </row>
    <row r="131" spans="2:65" s="1" customFormat="1">
      <c r="B131" s="32"/>
      <c r="D131" s="140" t="s">
        <v>152</v>
      </c>
      <c r="F131" s="141" t="s">
        <v>1205</v>
      </c>
      <c r="I131" s="142"/>
      <c r="L131" s="32"/>
      <c r="M131" s="143"/>
      <c r="T131" s="53"/>
      <c r="AT131" s="17" t="s">
        <v>152</v>
      </c>
      <c r="AU131" s="17" t="s">
        <v>82</v>
      </c>
    </row>
    <row r="132" spans="2:65" s="1" customFormat="1" ht="21.75" customHeight="1">
      <c r="B132" s="32"/>
      <c r="C132" s="127" t="s">
        <v>322</v>
      </c>
      <c r="D132" s="127" t="s">
        <v>145</v>
      </c>
      <c r="E132" s="128" t="s">
        <v>1206</v>
      </c>
      <c r="F132" s="129" t="s">
        <v>1207</v>
      </c>
      <c r="G132" s="130" t="s">
        <v>185</v>
      </c>
      <c r="H132" s="131">
        <v>6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251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251</v>
      </c>
      <c r="BM132" s="138" t="s">
        <v>1208</v>
      </c>
    </row>
    <row r="133" spans="2:65" s="1" customFormat="1">
      <c r="B133" s="32"/>
      <c r="D133" s="140" t="s">
        <v>152</v>
      </c>
      <c r="F133" s="141" t="s">
        <v>1209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" customFormat="1" ht="21.75" customHeight="1">
      <c r="B134" s="32"/>
      <c r="C134" s="127" t="s">
        <v>331</v>
      </c>
      <c r="D134" s="127" t="s">
        <v>145</v>
      </c>
      <c r="E134" s="128" t="s">
        <v>1210</v>
      </c>
      <c r="F134" s="129" t="s">
        <v>1211</v>
      </c>
      <c r="G134" s="130" t="s">
        <v>185</v>
      </c>
      <c r="H134" s="131">
        <v>52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1212</v>
      </c>
    </row>
    <row r="135" spans="2:65" s="1" customFormat="1">
      <c r="B135" s="32"/>
      <c r="D135" s="140" t="s">
        <v>152</v>
      </c>
      <c r="F135" s="141" t="s">
        <v>1213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" customFormat="1" ht="21.75" customHeight="1">
      <c r="B136" s="32"/>
      <c r="C136" s="127" t="s">
        <v>340</v>
      </c>
      <c r="D136" s="127" t="s">
        <v>145</v>
      </c>
      <c r="E136" s="128" t="s">
        <v>1214</v>
      </c>
      <c r="F136" s="129" t="s">
        <v>1215</v>
      </c>
      <c r="G136" s="130" t="s">
        <v>185</v>
      </c>
      <c r="H136" s="131">
        <v>95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6.9999999999999994E-5</v>
      </c>
      <c r="R136" s="136">
        <f>Q136*H136</f>
        <v>6.6499999999999997E-3</v>
      </c>
      <c r="S136" s="136">
        <v>0</v>
      </c>
      <c r="T136" s="137">
        <f>S136*H136</f>
        <v>0</v>
      </c>
      <c r="AR136" s="138" t="s">
        <v>251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251</v>
      </c>
      <c r="BM136" s="138" t="s">
        <v>1216</v>
      </c>
    </row>
    <row r="137" spans="2:65" s="1" customFormat="1">
      <c r="B137" s="32"/>
      <c r="D137" s="140" t="s">
        <v>152</v>
      </c>
      <c r="F137" s="141" t="s">
        <v>1217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" customFormat="1" ht="21.75" customHeight="1">
      <c r="B138" s="32"/>
      <c r="C138" s="127" t="s">
        <v>346</v>
      </c>
      <c r="D138" s="127" t="s">
        <v>145</v>
      </c>
      <c r="E138" s="128" t="s">
        <v>1218</v>
      </c>
      <c r="F138" s="129" t="s">
        <v>1219</v>
      </c>
      <c r="G138" s="130" t="s">
        <v>185</v>
      </c>
      <c r="H138" s="131">
        <v>66</v>
      </c>
      <c r="I138" s="132"/>
      <c r="J138" s="133">
        <f>ROUND(I138*H138,2)</f>
        <v>0</v>
      </c>
      <c r="K138" s="129" t="s">
        <v>149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9.0000000000000006E-5</v>
      </c>
      <c r="R138" s="136">
        <f>Q138*H138</f>
        <v>5.94E-3</v>
      </c>
      <c r="S138" s="136">
        <v>0</v>
      </c>
      <c r="T138" s="137">
        <f>S138*H138</f>
        <v>0</v>
      </c>
      <c r="AR138" s="138" t="s">
        <v>251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251</v>
      </c>
      <c r="BM138" s="138" t="s">
        <v>1220</v>
      </c>
    </row>
    <row r="139" spans="2:65" s="1" customFormat="1">
      <c r="B139" s="32"/>
      <c r="D139" s="140" t="s">
        <v>152</v>
      </c>
      <c r="F139" s="141" t="s">
        <v>1221</v>
      </c>
      <c r="I139" s="142"/>
      <c r="L139" s="32"/>
      <c r="M139" s="143"/>
      <c r="T139" s="53"/>
      <c r="AT139" s="17" t="s">
        <v>152</v>
      </c>
      <c r="AU139" s="17" t="s">
        <v>82</v>
      </c>
    </row>
    <row r="140" spans="2:65" s="1" customFormat="1" ht="21.75" customHeight="1">
      <c r="B140" s="32"/>
      <c r="C140" s="127" t="s">
        <v>355</v>
      </c>
      <c r="D140" s="127" t="s">
        <v>145</v>
      </c>
      <c r="E140" s="128" t="s">
        <v>1222</v>
      </c>
      <c r="F140" s="129" t="s">
        <v>1223</v>
      </c>
      <c r="G140" s="130" t="s">
        <v>185</v>
      </c>
      <c r="H140" s="131">
        <v>58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1.2E-4</v>
      </c>
      <c r="R140" s="136">
        <f>Q140*H140</f>
        <v>6.96E-3</v>
      </c>
      <c r="S140" s="136">
        <v>0</v>
      </c>
      <c r="T140" s="137">
        <f>S140*H140</f>
        <v>0</v>
      </c>
      <c r="AR140" s="138" t="s">
        <v>251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251</v>
      </c>
      <c r="BM140" s="138" t="s">
        <v>1224</v>
      </c>
    </row>
    <row r="141" spans="2:65" s="1" customFormat="1">
      <c r="B141" s="32"/>
      <c r="D141" s="140" t="s">
        <v>152</v>
      </c>
      <c r="F141" s="141" t="s">
        <v>1225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" customFormat="1" ht="16.5" customHeight="1">
      <c r="B142" s="32"/>
      <c r="C142" s="127" t="s">
        <v>360</v>
      </c>
      <c r="D142" s="127" t="s">
        <v>145</v>
      </c>
      <c r="E142" s="128" t="s">
        <v>1226</v>
      </c>
      <c r="F142" s="129" t="s">
        <v>1227</v>
      </c>
      <c r="G142" s="130" t="s">
        <v>148</v>
      </c>
      <c r="H142" s="131">
        <v>4</v>
      </c>
      <c r="I142" s="132"/>
      <c r="J142" s="133">
        <f>ROUND(I142*H142,2)</f>
        <v>0</v>
      </c>
      <c r="K142" s="129" t="s">
        <v>149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251</v>
      </c>
      <c r="AT142" s="138" t="s">
        <v>145</v>
      </c>
      <c r="AU142" s="138" t="s">
        <v>82</v>
      </c>
      <c r="AY142" s="17" t="s">
        <v>142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251</v>
      </c>
      <c r="BM142" s="138" t="s">
        <v>1228</v>
      </c>
    </row>
    <row r="143" spans="2:65" s="1" customFormat="1">
      <c r="B143" s="32"/>
      <c r="D143" s="140" t="s">
        <v>152</v>
      </c>
      <c r="F143" s="141" t="s">
        <v>1229</v>
      </c>
      <c r="I143" s="142"/>
      <c r="L143" s="32"/>
      <c r="M143" s="143"/>
      <c r="T143" s="53"/>
      <c r="AT143" s="17" t="s">
        <v>152</v>
      </c>
      <c r="AU143" s="17" t="s">
        <v>82</v>
      </c>
    </row>
    <row r="144" spans="2:65" s="1" customFormat="1" ht="16.5" customHeight="1">
      <c r="B144" s="32"/>
      <c r="C144" s="127" t="s">
        <v>366</v>
      </c>
      <c r="D144" s="127" t="s">
        <v>145</v>
      </c>
      <c r="E144" s="128" t="s">
        <v>1230</v>
      </c>
      <c r="F144" s="129" t="s">
        <v>1231</v>
      </c>
      <c r="G144" s="130" t="s">
        <v>148</v>
      </c>
      <c r="H144" s="131">
        <v>2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251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251</v>
      </c>
      <c r="BM144" s="138" t="s">
        <v>1232</v>
      </c>
    </row>
    <row r="145" spans="2:65" s="1" customFormat="1">
      <c r="B145" s="32"/>
      <c r="D145" s="140" t="s">
        <v>152</v>
      </c>
      <c r="F145" s="141" t="s">
        <v>1233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" customFormat="1" ht="16.5" customHeight="1">
      <c r="B146" s="32"/>
      <c r="C146" s="127" t="s">
        <v>371</v>
      </c>
      <c r="D146" s="127" t="s">
        <v>145</v>
      </c>
      <c r="E146" s="128" t="s">
        <v>1234</v>
      </c>
      <c r="F146" s="129" t="s">
        <v>1235</v>
      </c>
      <c r="G146" s="130" t="s">
        <v>148</v>
      </c>
      <c r="H146" s="131">
        <v>2</v>
      </c>
      <c r="I146" s="132"/>
      <c r="J146" s="133">
        <f>ROUND(I146*H146,2)</f>
        <v>0</v>
      </c>
      <c r="K146" s="129" t="s">
        <v>149</v>
      </c>
      <c r="L146" s="32"/>
      <c r="M146" s="134" t="s">
        <v>19</v>
      </c>
      <c r="N146" s="135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251</v>
      </c>
      <c r="AT146" s="138" t="s">
        <v>145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251</v>
      </c>
      <c r="BM146" s="138" t="s">
        <v>1236</v>
      </c>
    </row>
    <row r="147" spans="2:65" s="1" customFormat="1">
      <c r="B147" s="32"/>
      <c r="D147" s="140" t="s">
        <v>152</v>
      </c>
      <c r="F147" s="141" t="s">
        <v>1237</v>
      </c>
      <c r="I147" s="142"/>
      <c r="L147" s="32"/>
      <c r="M147" s="143"/>
      <c r="T147" s="53"/>
      <c r="AT147" s="17" t="s">
        <v>152</v>
      </c>
      <c r="AU147" s="17" t="s">
        <v>82</v>
      </c>
    </row>
    <row r="148" spans="2:65" s="1" customFormat="1" ht="16.5" customHeight="1">
      <c r="B148" s="32"/>
      <c r="C148" s="127" t="s">
        <v>383</v>
      </c>
      <c r="D148" s="127" t="s">
        <v>145</v>
      </c>
      <c r="E148" s="128" t="s">
        <v>1238</v>
      </c>
      <c r="F148" s="129" t="s">
        <v>1239</v>
      </c>
      <c r="G148" s="130" t="s">
        <v>148</v>
      </c>
      <c r="H148" s="131">
        <v>2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1240</v>
      </c>
    </row>
    <row r="149" spans="2:65" s="1" customFormat="1">
      <c r="B149" s="32"/>
      <c r="D149" s="140" t="s">
        <v>152</v>
      </c>
      <c r="F149" s="141" t="s">
        <v>1241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16.5" customHeight="1">
      <c r="B150" s="32"/>
      <c r="C150" s="127" t="s">
        <v>388</v>
      </c>
      <c r="D150" s="127" t="s">
        <v>145</v>
      </c>
      <c r="E150" s="128" t="s">
        <v>1242</v>
      </c>
      <c r="F150" s="129" t="s">
        <v>1243</v>
      </c>
      <c r="G150" s="130" t="s">
        <v>148</v>
      </c>
      <c r="H150" s="131">
        <v>4</v>
      </c>
      <c r="I150" s="132"/>
      <c r="J150" s="133">
        <f>ROUND(I150*H150,2)</f>
        <v>0</v>
      </c>
      <c r="K150" s="129" t="s">
        <v>149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251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1244</v>
      </c>
    </row>
    <row r="151" spans="2:65" s="1" customFormat="1">
      <c r="B151" s="32"/>
      <c r="D151" s="140" t="s">
        <v>152</v>
      </c>
      <c r="F151" s="141" t="s">
        <v>1245</v>
      </c>
      <c r="I151" s="142"/>
      <c r="L151" s="32"/>
      <c r="M151" s="143"/>
      <c r="T151" s="53"/>
      <c r="AT151" s="17" t="s">
        <v>152</v>
      </c>
      <c r="AU151" s="17" t="s">
        <v>82</v>
      </c>
    </row>
    <row r="152" spans="2:65" s="1" customFormat="1" ht="16.5" customHeight="1">
      <c r="B152" s="32"/>
      <c r="C152" s="127" t="s">
        <v>393</v>
      </c>
      <c r="D152" s="127" t="s">
        <v>145</v>
      </c>
      <c r="E152" s="128" t="s">
        <v>1246</v>
      </c>
      <c r="F152" s="129" t="s">
        <v>1247</v>
      </c>
      <c r="G152" s="130" t="s">
        <v>148</v>
      </c>
      <c r="H152" s="131">
        <v>3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251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251</v>
      </c>
      <c r="BM152" s="138" t="s">
        <v>1248</v>
      </c>
    </row>
    <row r="153" spans="2:65" s="1" customFormat="1" ht="16.5" customHeight="1">
      <c r="B153" s="32"/>
      <c r="C153" s="127" t="s">
        <v>399</v>
      </c>
      <c r="D153" s="127" t="s">
        <v>145</v>
      </c>
      <c r="E153" s="128" t="s">
        <v>1249</v>
      </c>
      <c r="F153" s="129" t="s">
        <v>1250</v>
      </c>
      <c r="G153" s="130" t="s">
        <v>148</v>
      </c>
      <c r="H153" s="131">
        <v>3</v>
      </c>
      <c r="I153" s="132"/>
      <c r="J153" s="133">
        <f>ROUND(I153*H153,2)</f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251</v>
      </c>
      <c r="AT153" s="138" t="s">
        <v>145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251</v>
      </c>
      <c r="BM153" s="138" t="s">
        <v>1251</v>
      </c>
    </row>
    <row r="154" spans="2:65" s="1" customFormat="1" ht="24.2" customHeight="1">
      <c r="B154" s="32"/>
      <c r="C154" s="127" t="s">
        <v>403</v>
      </c>
      <c r="D154" s="127" t="s">
        <v>145</v>
      </c>
      <c r="E154" s="128" t="s">
        <v>1252</v>
      </c>
      <c r="F154" s="129" t="s">
        <v>1253</v>
      </c>
      <c r="G154" s="130" t="s">
        <v>156</v>
      </c>
      <c r="H154" s="131">
        <v>0.55700000000000005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1254</v>
      </c>
    </row>
    <row r="155" spans="2:65" s="1" customFormat="1">
      <c r="B155" s="32"/>
      <c r="D155" s="140" t="s">
        <v>152</v>
      </c>
      <c r="F155" s="141" t="s">
        <v>1255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1" customFormat="1" ht="22.9" customHeight="1">
      <c r="B156" s="115"/>
      <c r="D156" s="116" t="s">
        <v>71</v>
      </c>
      <c r="E156" s="125" t="s">
        <v>1256</v>
      </c>
      <c r="F156" s="125" t="s">
        <v>1257</v>
      </c>
      <c r="I156" s="118"/>
      <c r="J156" s="126">
        <f>BK156</f>
        <v>0</v>
      </c>
      <c r="L156" s="115"/>
      <c r="M156" s="120"/>
      <c r="P156" s="121">
        <f>SUM(P157:P193)</f>
        <v>0</v>
      </c>
      <c r="R156" s="121">
        <f>SUM(R157:R193)</f>
        <v>3.1800000000000002E-2</v>
      </c>
      <c r="T156" s="122">
        <f>SUM(T157:T193)</f>
        <v>0</v>
      </c>
      <c r="AR156" s="116" t="s">
        <v>82</v>
      </c>
      <c r="AT156" s="123" t="s">
        <v>71</v>
      </c>
      <c r="AU156" s="123" t="s">
        <v>80</v>
      </c>
      <c r="AY156" s="116" t="s">
        <v>142</v>
      </c>
      <c r="BK156" s="124">
        <f>SUM(BK157:BK193)</f>
        <v>0</v>
      </c>
    </row>
    <row r="157" spans="2:65" s="1" customFormat="1" ht="16.5" customHeight="1">
      <c r="B157" s="32"/>
      <c r="C157" s="127" t="s">
        <v>409</v>
      </c>
      <c r="D157" s="127" t="s">
        <v>145</v>
      </c>
      <c r="E157" s="128" t="s">
        <v>1258</v>
      </c>
      <c r="F157" s="129" t="s">
        <v>1259</v>
      </c>
      <c r="G157" s="130" t="s">
        <v>1260</v>
      </c>
      <c r="H157" s="131">
        <v>1</v>
      </c>
      <c r="I157" s="132"/>
      <c r="J157" s="133">
        <f>ROUND(I157*H157,2)</f>
        <v>0</v>
      </c>
      <c r="K157" s="129" t="s">
        <v>149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251</v>
      </c>
      <c r="AT157" s="138" t="s">
        <v>145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251</v>
      </c>
      <c r="BM157" s="138" t="s">
        <v>1261</v>
      </c>
    </row>
    <row r="158" spans="2:65" s="1" customFormat="1">
      <c r="B158" s="32"/>
      <c r="D158" s="140" t="s">
        <v>152</v>
      </c>
      <c r="F158" s="141" t="s">
        <v>1262</v>
      </c>
      <c r="I158" s="142"/>
      <c r="L158" s="32"/>
      <c r="M158" s="143"/>
      <c r="T158" s="53"/>
      <c r="AT158" s="17" t="s">
        <v>152</v>
      </c>
      <c r="AU158" s="17" t="s">
        <v>82</v>
      </c>
    </row>
    <row r="159" spans="2:65" s="1" customFormat="1" ht="21.75" customHeight="1">
      <c r="B159" s="32"/>
      <c r="C159" s="127" t="s">
        <v>414</v>
      </c>
      <c r="D159" s="127" t="s">
        <v>145</v>
      </c>
      <c r="E159" s="128" t="s">
        <v>1263</v>
      </c>
      <c r="F159" s="129" t="s">
        <v>1264</v>
      </c>
      <c r="G159" s="130" t="s">
        <v>1260</v>
      </c>
      <c r="H159" s="131">
        <v>1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1265</v>
      </c>
    </row>
    <row r="160" spans="2:65" s="1" customFormat="1">
      <c r="B160" s="32"/>
      <c r="D160" s="140" t="s">
        <v>152</v>
      </c>
      <c r="F160" s="141" t="s">
        <v>1266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>
      <c r="B161" s="32"/>
      <c r="C161" s="127" t="s">
        <v>419</v>
      </c>
      <c r="D161" s="127" t="s">
        <v>145</v>
      </c>
      <c r="E161" s="128" t="s">
        <v>1267</v>
      </c>
      <c r="F161" s="129" t="s">
        <v>1268</v>
      </c>
      <c r="G161" s="130" t="s">
        <v>1260</v>
      </c>
      <c r="H161" s="131">
        <v>2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251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1269</v>
      </c>
    </row>
    <row r="162" spans="2:65" s="1" customFormat="1">
      <c r="B162" s="32"/>
      <c r="D162" s="140" t="s">
        <v>152</v>
      </c>
      <c r="F162" s="141" t="s">
        <v>1270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" customFormat="1" ht="24.2" customHeight="1">
      <c r="B163" s="32"/>
      <c r="C163" s="127" t="s">
        <v>425</v>
      </c>
      <c r="D163" s="127" t="s">
        <v>145</v>
      </c>
      <c r="E163" s="128" t="s">
        <v>1271</v>
      </c>
      <c r="F163" s="129" t="s">
        <v>1272</v>
      </c>
      <c r="G163" s="130" t="s">
        <v>1260</v>
      </c>
      <c r="H163" s="131">
        <v>3</v>
      </c>
      <c r="I163" s="132"/>
      <c r="J163" s="133">
        <f>ROUND(I163*H163,2)</f>
        <v>0</v>
      </c>
      <c r="K163" s="129" t="s">
        <v>149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251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251</v>
      </c>
      <c r="BM163" s="138" t="s">
        <v>1273</v>
      </c>
    </row>
    <row r="164" spans="2:65" s="1" customFormat="1">
      <c r="B164" s="32"/>
      <c r="D164" s="140" t="s">
        <v>152</v>
      </c>
      <c r="F164" s="141" t="s">
        <v>1274</v>
      </c>
      <c r="I164" s="142"/>
      <c r="L164" s="32"/>
      <c r="M164" s="143"/>
      <c r="T164" s="53"/>
      <c r="AT164" s="17" t="s">
        <v>152</v>
      </c>
      <c r="AU164" s="17" t="s">
        <v>82</v>
      </c>
    </row>
    <row r="165" spans="2:65" s="1" customFormat="1" ht="16.5" customHeight="1">
      <c r="B165" s="32"/>
      <c r="C165" s="127" t="s">
        <v>432</v>
      </c>
      <c r="D165" s="127" t="s">
        <v>145</v>
      </c>
      <c r="E165" s="128" t="s">
        <v>1275</v>
      </c>
      <c r="F165" s="129" t="s">
        <v>1276</v>
      </c>
      <c r="G165" s="130" t="s">
        <v>1260</v>
      </c>
      <c r="H165" s="131">
        <v>1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1.234E-2</v>
      </c>
      <c r="R165" s="136">
        <f>Q165*H165</f>
        <v>1.234E-2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1277</v>
      </c>
    </row>
    <row r="166" spans="2:65" s="1" customFormat="1">
      <c r="B166" s="32"/>
      <c r="D166" s="140" t="s">
        <v>152</v>
      </c>
      <c r="F166" s="141" t="s">
        <v>1278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" customFormat="1" ht="16.5" customHeight="1">
      <c r="B167" s="32"/>
      <c r="C167" s="158" t="s">
        <v>438</v>
      </c>
      <c r="D167" s="158" t="s">
        <v>162</v>
      </c>
      <c r="E167" s="159" t="s">
        <v>1279</v>
      </c>
      <c r="F167" s="160" t="s">
        <v>1280</v>
      </c>
      <c r="G167" s="161" t="s">
        <v>1281</v>
      </c>
      <c r="H167" s="162">
        <v>1</v>
      </c>
      <c r="I167" s="163"/>
      <c r="J167" s="164">
        <f>ROUND(I167*H167,2)</f>
        <v>0</v>
      </c>
      <c r="K167" s="160" t="s">
        <v>149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2.0999999999999999E-3</v>
      </c>
      <c r="R167" s="136">
        <f>Q167*H167</f>
        <v>2.0999999999999999E-3</v>
      </c>
      <c r="S167" s="136">
        <v>0</v>
      </c>
      <c r="T167" s="137">
        <f>S167*H167</f>
        <v>0</v>
      </c>
      <c r="AR167" s="138" t="s">
        <v>360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251</v>
      </c>
      <c r="BM167" s="138" t="s">
        <v>1282</v>
      </c>
    </row>
    <row r="168" spans="2:65" s="1" customFormat="1" ht="16.5" customHeight="1">
      <c r="B168" s="32"/>
      <c r="C168" s="127" t="s">
        <v>445</v>
      </c>
      <c r="D168" s="127" t="s">
        <v>145</v>
      </c>
      <c r="E168" s="128" t="s">
        <v>1283</v>
      </c>
      <c r="F168" s="129" t="s">
        <v>1284</v>
      </c>
      <c r="G168" s="130" t="s">
        <v>1260</v>
      </c>
      <c r="H168" s="131">
        <v>1</v>
      </c>
      <c r="I168" s="132"/>
      <c r="J168" s="133">
        <f>ROUND(I168*H168,2)</f>
        <v>0</v>
      </c>
      <c r="K168" s="129" t="s">
        <v>149</v>
      </c>
      <c r="L168" s="32"/>
      <c r="M168" s="134" t="s">
        <v>19</v>
      </c>
      <c r="N168" s="135" t="s">
        <v>43</v>
      </c>
      <c r="P168" s="136">
        <f>O168*H168</f>
        <v>0</v>
      </c>
      <c r="Q168" s="136">
        <v>1.736E-2</v>
      </c>
      <c r="R168" s="136">
        <f>Q168*H168</f>
        <v>1.736E-2</v>
      </c>
      <c r="S168" s="136">
        <v>0</v>
      </c>
      <c r="T168" s="137">
        <f>S168*H168</f>
        <v>0</v>
      </c>
      <c r="AR168" s="138" t="s">
        <v>251</v>
      </c>
      <c r="AT168" s="138" t="s">
        <v>145</v>
      </c>
      <c r="AU168" s="138" t="s">
        <v>82</v>
      </c>
      <c r="AY168" s="17" t="s">
        <v>142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80</v>
      </c>
      <c r="BK168" s="139">
        <f>ROUND(I168*H168,2)</f>
        <v>0</v>
      </c>
      <c r="BL168" s="17" t="s">
        <v>251</v>
      </c>
      <c r="BM168" s="138" t="s">
        <v>1285</v>
      </c>
    </row>
    <row r="169" spans="2:65" s="1" customFormat="1">
      <c r="B169" s="32"/>
      <c r="D169" s="140" t="s">
        <v>152</v>
      </c>
      <c r="F169" s="141" t="s">
        <v>1286</v>
      </c>
      <c r="I169" s="142"/>
      <c r="L169" s="32"/>
      <c r="M169" s="143"/>
      <c r="T169" s="53"/>
      <c r="AT169" s="17" t="s">
        <v>152</v>
      </c>
      <c r="AU169" s="17" t="s">
        <v>82</v>
      </c>
    </row>
    <row r="170" spans="2:65" s="1" customFormat="1" ht="16.5" customHeight="1">
      <c r="B170" s="32"/>
      <c r="C170" s="127" t="s">
        <v>450</v>
      </c>
      <c r="D170" s="127" t="s">
        <v>145</v>
      </c>
      <c r="E170" s="128" t="s">
        <v>1287</v>
      </c>
      <c r="F170" s="129" t="s">
        <v>1288</v>
      </c>
      <c r="G170" s="130" t="s">
        <v>148</v>
      </c>
      <c r="H170" s="131">
        <v>3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251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251</v>
      </c>
      <c r="BM170" s="138" t="s">
        <v>1289</v>
      </c>
    </row>
    <row r="171" spans="2:65" s="1" customFormat="1">
      <c r="B171" s="32"/>
      <c r="D171" s="140" t="s">
        <v>152</v>
      </c>
      <c r="F171" s="141" t="s">
        <v>1290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" customFormat="1" ht="16.5" customHeight="1">
      <c r="B172" s="32"/>
      <c r="C172" s="158" t="s">
        <v>455</v>
      </c>
      <c r="D172" s="158" t="s">
        <v>162</v>
      </c>
      <c r="E172" s="159" t="s">
        <v>1291</v>
      </c>
      <c r="F172" s="160" t="s">
        <v>1292</v>
      </c>
      <c r="G172" s="161" t="s">
        <v>148</v>
      </c>
      <c r="H172" s="162">
        <v>3</v>
      </c>
      <c r="I172" s="163"/>
      <c r="J172" s="164">
        <f>ROUND(I172*H172,2)</f>
        <v>0</v>
      </c>
      <c r="K172" s="160" t="s">
        <v>149</v>
      </c>
      <c r="L172" s="165"/>
      <c r="M172" s="166" t="s">
        <v>19</v>
      </c>
      <c r="N172" s="167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360</v>
      </c>
      <c r="AT172" s="138" t="s">
        <v>162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251</v>
      </c>
      <c r="BM172" s="138" t="s">
        <v>1293</v>
      </c>
    </row>
    <row r="173" spans="2:65" s="1" customFormat="1" ht="16.5" customHeight="1">
      <c r="B173" s="32"/>
      <c r="C173" s="127" t="s">
        <v>461</v>
      </c>
      <c r="D173" s="127" t="s">
        <v>145</v>
      </c>
      <c r="E173" s="128" t="s">
        <v>1294</v>
      </c>
      <c r="F173" s="129" t="s">
        <v>1295</v>
      </c>
      <c r="G173" s="130" t="s">
        <v>148</v>
      </c>
      <c r="H173" s="131">
        <v>1</v>
      </c>
      <c r="I173" s="132"/>
      <c r="J173" s="133">
        <f>ROUND(I173*H173,2)</f>
        <v>0</v>
      </c>
      <c r="K173" s="129" t="s">
        <v>149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251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251</v>
      </c>
      <c r="BM173" s="138" t="s">
        <v>1296</v>
      </c>
    </row>
    <row r="174" spans="2:65" s="1" customFormat="1">
      <c r="B174" s="32"/>
      <c r="D174" s="140" t="s">
        <v>152</v>
      </c>
      <c r="F174" s="141" t="s">
        <v>1297</v>
      </c>
      <c r="I174" s="142"/>
      <c r="L174" s="32"/>
      <c r="M174" s="143"/>
      <c r="T174" s="53"/>
      <c r="AT174" s="17" t="s">
        <v>152</v>
      </c>
      <c r="AU174" s="17" t="s">
        <v>82</v>
      </c>
    </row>
    <row r="175" spans="2:65" s="1" customFormat="1" ht="16.5" customHeight="1">
      <c r="B175" s="32"/>
      <c r="C175" s="158" t="s">
        <v>469</v>
      </c>
      <c r="D175" s="158" t="s">
        <v>162</v>
      </c>
      <c r="E175" s="159" t="s">
        <v>1298</v>
      </c>
      <c r="F175" s="160" t="s">
        <v>1299</v>
      </c>
      <c r="G175" s="161" t="s">
        <v>148</v>
      </c>
      <c r="H175" s="162">
        <v>1</v>
      </c>
      <c r="I175" s="163"/>
      <c r="J175" s="164">
        <f>ROUND(I175*H175,2)</f>
        <v>0</v>
      </c>
      <c r="K175" s="160" t="s">
        <v>149</v>
      </c>
      <c r="L175" s="165"/>
      <c r="M175" s="166" t="s">
        <v>19</v>
      </c>
      <c r="N175" s="167" t="s">
        <v>43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360</v>
      </c>
      <c r="AT175" s="138" t="s">
        <v>162</v>
      </c>
      <c r="AU175" s="138" t="s">
        <v>82</v>
      </c>
      <c r="AY175" s="17" t="s">
        <v>142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80</v>
      </c>
      <c r="BK175" s="139">
        <f>ROUND(I175*H175,2)</f>
        <v>0</v>
      </c>
      <c r="BL175" s="17" t="s">
        <v>251</v>
      </c>
      <c r="BM175" s="138" t="s">
        <v>1300</v>
      </c>
    </row>
    <row r="176" spans="2:65" s="1" customFormat="1" ht="16.5" customHeight="1">
      <c r="B176" s="32"/>
      <c r="C176" s="127" t="s">
        <v>478</v>
      </c>
      <c r="D176" s="127" t="s">
        <v>145</v>
      </c>
      <c r="E176" s="128" t="s">
        <v>1301</v>
      </c>
      <c r="F176" s="129" t="s">
        <v>1302</v>
      </c>
      <c r="G176" s="130" t="s">
        <v>148</v>
      </c>
      <c r="H176" s="131">
        <v>2</v>
      </c>
      <c r="I176" s="132"/>
      <c r="J176" s="133">
        <f>ROUND(I176*H176,2)</f>
        <v>0</v>
      </c>
      <c r="K176" s="129" t="s">
        <v>149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251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251</v>
      </c>
      <c r="BM176" s="138" t="s">
        <v>1303</v>
      </c>
    </row>
    <row r="177" spans="2:65" s="1" customFormat="1">
      <c r="B177" s="32"/>
      <c r="D177" s="140" t="s">
        <v>152</v>
      </c>
      <c r="F177" s="141" t="s">
        <v>1304</v>
      </c>
      <c r="I177" s="142"/>
      <c r="L177" s="32"/>
      <c r="M177" s="143"/>
      <c r="T177" s="53"/>
      <c r="AT177" s="17" t="s">
        <v>152</v>
      </c>
      <c r="AU177" s="17" t="s">
        <v>82</v>
      </c>
    </row>
    <row r="178" spans="2:65" s="1" customFormat="1" ht="16.5" customHeight="1">
      <c r="B178" s="32"/>
      <c r="C178" s="158" t="s">
        <v>484</v>
      </c>
      <c r="D178" s="158" t="s">
        <v>162</v>
      </c>
      <c r="E178" s="159" t="s">
        <v>1305</v>
      </c>
      <c r="F178" s="160" t="s">
        <v>1306</v>
      </c>
      <c r="G178" s="161" t="s">
        <v>148</v>
      </c>
      <c r="H178" s="162">
        <v>2</v>
      </c>
      <c r="I178" s="163"/>
      <c r="J178" s="164">
        <f>ROUND(I178*H178,2)</f>
        <v>0</v>
      </c>
      <c r="K178" s="160" t="s">
        <v>149</v>
      </c>
      <c r="L178" s="165"/>
      <c r="M178" s="166" t="s">
        <v>19</v>
      </c>
      <c r="N178" s="167" t="s">
        <v>43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360</v>
      </c>
      <c r="AT178" s="138" t="s">
        <v>162</v>
      </c>
      <c r="AU178" s="138" t="s">
        <v>82</v>
      </c>
      <c r="AY178" s="17" t="s">
        <v>142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80</v>
      </c>
      <c r="BK178" s="139">
        <f>ROUND(I178*H178,2)</f>
        <v>0</v>
      </c>
      <c r="BL178" s="17" t="s">
        <v>251</v>
      </c>
      <c r="BM178" s="138" t="s">
        <v>1307</v>
      </c>
    </row>
    <row r="179" spans="2:65" s="1" customFormat="1" ht="16.5" customHeight="1">
      <c r="B179" s="32"/>
      <c r="C179" s="127" t="s">
        <v>489</v>
      </c>
      <c r="D179" s="127" t="s">
        <v>145</v>
      </c>
      <c r="E179" s="128" t="s">
        <v>1308</v>
      </c>
      <c r="F179" s="129" t="s">
        <v>1309</v>
      </c>
      <c r="G179" s="130" t="s">
        <v>148</v>
      </c>
      <c r="H179" s="131">
        <v>1</v>
      </c>
      <c r="I179" s="132"/>
      <c r="J179" s="133">
        <f>ROUND(I179*H179,2)</f>
        <v>0</v>
      </c>
      <c r="K179" s="129" t="s">
        <v>149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251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251</v>
      </c>
      <c r="BM179" s="138" t="s">
        <v>1310</v>
      </c>
    </row>
    <row r="180" spans="2:65" s="1" customFormat="1">
      <c r="B180" s="32"/>
      <c r="D180" s="140" t="s">
        <v>152</v>
      </c>
      <c r="F180" s="141" t="s">
        <v>1311</v>
      </c>
      <c r="I180" s="142"/>
      <c r="L180" s="32"/>
      <c r="M180" s="143"/>
      <c r="T180" s="53"/>
      <c r="AT180" s="17" t="s">
        <v>152</v>
      </c>
      <c r="AU180" s="17" t="s">
        <v>82</v>
      </c>
    </row>
    <row r="181" spans="2:65" s="1" customFormat="1" ht="16.5" customHeight="1">
      <c r="B181" s="32"/>
      <c r="C181" s="158" t="s">
        <v>497</v>
      </c>
      <c r="D181" s="158" t="s">
        <v>162</v>
      </c>
      <c r="E181" s="159" t="s">
        <v>1312</v>
      </c>
      <c r="F181" s="160" t="s">
        <v>1313</v>
      </c>
      <c r="G181" s="161" t="s">
        <v>148</v>
      </c>
      <c r="H181" s="162">
        <v>1</v>
      </c>
      <c r="I181" s="163"/>
      <c r="J181" s="164">
        <f>ROUND(I181*H181,2)</f>
        <v>0</v>
      </c>
      <c r="K181" s="160" t="s">
        <v>149</v>
      </c>
      <c r="L181" s="165"/>
      <c r="M181" s="166" t="s">
        <v>19</v>
      </c>
      <c r="N181" s="167" t="s">
        <v>43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360</v>
      </c>
      <c r="AT181" s="138" t="s">
        <v>162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251</v>
      </c>
      <c r="BM181" s="138" t="s">
        <v>1314</v>
      </c>
    </row>
    <row r="182" spans="2:65" s="1" customFormat="1" ht="16.5" customHeight="1">
      <c r="B182" s="32"/>
      <c r="C182" s="127" t="s">
        <v>500</v>
      </c>
      <c r="D182" s="127" t="s">
        <v>145</v>
      </c>
      <c r="E182" s="128" t="s">
        <v>1315</v>
      </c>
      <c r="F182" s="129" t="s">
        <v>1316</v>
      </c>
      <c r="G182" s="130" t="s">
        <v>1260</v>
      </c>
      <c r="H182" s="131">
        <v>2</v>
      </c>
      <c r="I182" s="132"/>
      <c r="J182" s="133">
        <f>ROUND(I182*H182,2)</f>
        <v>0</v>
      </c>
      <c r="K182" s="129" t="s">
        <v>149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251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251</v>
      </c>
      <c r="BM182" s="138" t="s">
        <v>1317</v>
      </c>
    </row>
    <row r="183" spans="2:65" s="1" customFormat="1">
      <c r="B183" s="32"/>
      <c r="D183" s="140" t="s">
        <v>152</v>
      </c>
      <c r="F183" s="141" t="s">
        <v>1318</v>
      </c>
      <c r="I183" s="142"/>
      <c r="L183" s="32"/>
      <c r="M183" s="143"/>
      <c r="T183" s="53"/>
      <c r="AT183" s="17" t="s">
        <v>152</v>
      </c>
      <c r="AU183" s="17" t="s">
        <v>82</v>
      </c>
    </row>
    <row r="184" spans="2:65" s="1" customFormat="1" ht="21.75" customHeight="1">
      <c r="B184" s="32"/>
      <c r="C184" s="127" t="s">
        <v>507</v>
      </c>
      <c r="D184" s="127" t="s">
        <v>145</v>
      </c>
      <c r="E184" s="128" t="s">
        <v>1319</v>
      </c>
      <c r="F184" s="129" t="s">
        <v>1320</v>
      </c>
      <c r="G184" s="130" t="s">
        <v>1260</v>
      </c>
      <c r="H184" s="131">
        <v>2</v>
      </c>
      <c r="I184" s="132"/>
      <c r="J184" s="133">
        <f>ROUND(I184*H184,2)</f>
        <v>0</v>
      </c>
      <c r="K184" s="129" t="s">
        <v>149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251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251</v>
      </c>
      <c r="BM184" s="138" t="s">
        <v>1321</v>
      </c>
    </row>
    <row r="185" spans="2:65" s="1" customFormat="1">
      <c r="B185" s="32"/>
      <c r="D185" s="140" t="s">
        <v>152</v>
      </c>
      <c r="F185" s="141" t="s">
        <v>1322</v>
      </c>
      <c r="I185" s="142"/>
      <c r="L185" s="32"/>
      <c r="M185" s="143"/>
      <c r="T185" s="53"/>
      <c r="AT185" s="17" t="s">
        <v>152</v>
      </c>
      <c r="AU185" s="17" t="s">
        <v>82</v>
      </c>
    </row>
    <row r="186" spans="2:65" s="1" customFormat="1" ht="16.5" customHeight="1">
      <c r="B186" s="32"/>
      <c r="C186" s="127" t="s">
        <v>512</v>
      </c>
      <c r="D186" s="127" t="s">
        <v>145</v>
      </c>
      <c r="E186" s="128" t="s">
        <v>1323</v>
      </c>
      <c r="F186" s="129" t="s">
        <v>1324</v>
      </c>
      <c r="G186" s="130" t="s">
        <v>1260</v>
      </c>
      <c r="H186" s="131">
        <v>3</v>
      </c>
      <c r="I186" s="132"/>
      <c r="J186" s="133">
        <f>ROUND(I186*H186,2)</f>
        <v>0</v>
      </c>
      <c r="K186" s="129" t="s">
        <v>149</v>
      </c>
      <c r="L186" s="32"/>
      <c r="M186" s="134" t="s">
        <v>19</v>
      </c>
      <c r="N186" s="135" t="s">
        <v>43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251</v>
      </c>
      <c r="AT186" s="138" t="s">
        <v>145</v>
      </c>
      <c r="AU186" s="138" t="s">
        <v>82</v>
      </c>
      <c r="AY186" s="17" t="s">
        <v>142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80</v>
      </c>
      <c r="BK186" s="139">
        <f>ROUND(I186*H186,2)</f>
        <v>0</v>
      </c>
      <c r="BL186" s="17" t="s">
        <v>251</v>
      </c>
      <c r="BM186" s="138" t="s">
        <v>1325</v>
      </c>
    </row>
    <row r="187" spans="2:65" s="1" customFormat="1">
      <c r="B187" s="32"/>
      <c r="D187" s="140" t="s">
        <v>152</v>
      </c>
      <c r="F187" s="141" t="s">
        <v>1326</v>
      </c>
      <c r="I187" s="142"/>
      <c r="L187" s="32"/>
      <c r="M187" s="143"/>
      <c r="T187" s="53"/>
      <c r="AT187" s="17" t="s">
        <v>152</v>
      </c>
      <c r="AU187" s="17" t="s">
        <v>82</v>
      </c>
    </row>
    <row r="188" spans="2:65" s="1" customFormat="1" ht="16.5" customHeight="1">
      <c r="B188" s="32"/>
      <c r="C188" s="127" t="s">
        <v>517</v>
      </c>
      <c r="D188" s="127" t="s">
        <v>145</v>
      </c>
      <c r="E188" s="128" t="s">
        <v>1327</v>
      </c>
      <c r="F188" s="129" t="s">
        <v>1328</v>
      </c>
      <c r="G188" s="130" t="s">
        <v>1260</v>
      </c>
      <c r="H188" s="131">
        <v>2</v>
      </c>
      <c r="I188" s="132"/>
      <c r="J188" s="133">
        <f>ROUND(I188*H188,2)</f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251</v>
      </c>
      <c r="AT188" s="138" t="s">
        <v>145</v>
      </c>
      <c r="AU188" s="138" t="s">
        <v>82</v>
      </c>
      <c r="AY188" s="17" t="s">
        <v>142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80</v>
      </c>
      <c r="BK188" s="139">
        <f>ROUND(I188*H188,2)</f>
        <v>0</v>
      </c>
      <c r="BL188" s="17" t="s">
        <v>251</v>
      </c>
      <c r="BM188" s="138" t="s">
        <v>1329</v>
      </c>
    </row>
    <row r="189" spans="2:65" s="1" customFormat="1" ht="16.5" customHeight="1">
      <c r="B189" s="32"/>
      <c r="C189" s="127" t="s">
        <v>522</v>
      </c>
      <c r="D189" s="127" t="s">
        <v>145</v>
      </c>
      <c r="E189" s="128" t="s">
        <v>1330</v>
      </c>
      <c r="F189" s="129" t="s">
        <v>1331</v>
      </c>
      <c r="G189" s="130" t="s">
        <v>669</v>
      </c>
      <c r="H189" s="131">
        <v>1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251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251</v>
      </c>
      <c r="BM189" s="138" t="s">
        <v>1332</v>
      </c>
    </row>
    <row r="190" spans="2:65" s="1" customFormat="1" ht="16.5" customHeight="1">
      <c r="B190" s="32"/>
      <c r="C190" s="127" t="s">
        <v>525</v>
      </c>
      <c r="D190" s="127" t="s">
        <v>145</v>
      </c>
      <c r="E190" s="128" t="s">
        <v>1333</v>
      </c>
      <c r="F190" s="129" t="s">
        <v>1334</v>
      </c>
      <c r="G190" s="130" t="s">
        <v>148</v>
      </c>
      <c r="H190" s="131">
        <v>1</v>
      </c>
      <c r="I190" s="132"/>
      <c r="J190" s="133">
        <f>ROUND(I190*H190,2)</f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251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251</v>
      </c>
      <c r="BM190" s="138" t="s">
        <v>1335</v>
      </c>
    </row>
    <row r="191" spans="2:65" s="1" customFormat="1" ht="21.75" customHeight="1">
      <c r="B191" s="32"/>
      <c r="C191" s="127" t="s">
        <v>532</v>
      </c>
      <c r="D191" s="127" t="s">
        <v>145</v>
      </c>
      <c r="E191" s="128" t="s">
        <v>1336</v>
      </c>
      <c r="F191" s="129" t="s">
        <v>1337</v>
      </c>
      <c r="G191" s="130" t="s">
        <v>669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251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251</v>
      </c>
      <c r="BM191" s="138" t="s">
        <v>1338</v>
      </c>
    </row>
    <row r="192" spans="2:65" s="1" customFormat="1" ht="24.2" customHeight="1">
      <c r="B192" s="32"/>
      <c r="C192" s="127" t="s">
        <v>539</v>
      </c>
      <c r="D192" s="127" t="s">
        <v>145</v>
      </c>
      <c r="E192" s="128" t="s">
        <v>1339</v>
      </c>
      <c r="F192" s="129" t="s">
        <v>1340</v>
      </c>
      <c r="G192" s="130" t="s">
        <v>156</v>
      </c>
      <c r="H192" s="131">
        <v>0.10299999999999999</v>
      </c>
      <c r="I192" s="132"/>
      <c r="J192" s="133">
        <f>ROUND(I192*H192,2)</f>
        <v>0</v>
      </c>
      <c r="K192" s="129" t="s">
        <v>149</v>
      </c>
      <c r="L192" s="32"/>
      <c r="M192" s="134" t="s">
        <v>19</v>
      </c>
      <c r="N192" s="135" t="s">
        <v>43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251</v>
      </c>
      <c r="AT192" s="138" t="s">
        <v>145</v>
      </c>
      <c r="AU192" s="138" t="s">
        <v>82</v>
      </c>
      <c r="AY192" s="17" t="s">
        <v>142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80</v>
      </c>
      <c r="BK192" s="139">
        <f>ROUND(I192*H192,2)</f>
        <v>0</v>
      </c>
      <c r="BL192" s="17" t="s">
        <v>251</v>
      </c>
      <c r="BM192" s="138" t="s">
        <v>1341</v>
      </c>
    </row>
    <row r="193" spans="2:65" s="1" customFormat="1">
      <c r="B193" s="32"/>
      <c r="D193" s="140" t="s">
        <v>152</v>
      </c>
      <c r="F193" s="141" t="s">
        <v>1342</v>
      </c>
      <c r="I193" s="142"/>
      <c r="L193" s="32"/>
      <c r="M193" s="143"/>
      <c r="T193" s="53"/>
      <c r="AT193" s="17" t="s">
        <v>152</v>
      </c>
      <c r="AU193" s="17" t="s">
        <v>82</v>
      </c>
    </row>
    <row r="194" spans="2:65" s="11" customFormat="1" ht="25.9" customHeight="1">
      <c r="B194" s="115"/>
      <c r="D194" s="116" t="s">
        <v>71</v>
      </c>
      <c r="E194" s="117" t="s">
        <v>101</v>
      </c>
      <c r="F194" s="117" t="s">
        <v>102</v>
      </c>
      <c r="I194" s="118"/>
      <c r="J194" s="119">
        <f>BK194</f>
        <v>0</v>
      </c>
      <c r="L194" s="115"/>
      <c r="M194" s="120"/>
      <c r="P194" s="121">
        <f>P195</f>
        <v>0</v>
      </c>
      <c r="R194" s="121">
        <f>R195</f>
        <v>0</v>
      </c>
      <c r="T194" s="122">
        <f>T195</f>
        <v>0</v>
      </c>
      <c r="AR194" s="116" t="s">
        <v>182</v>
      </c>
      <c r="AT194" s="123" t="s">
        <v>71</v>
      </c>
      <c r="AU194" s="123" t="s">
        <v>72</v>
      </c>
      <c r="AY194" s="116" t="s">
        <v>142</v>
      </c>
      <c r="BK194" s="124">
        <f>BK195</f>
        <v>0</v>
      </c>
    </row>
    <row r="195" spans="2:65" s="11" customFormat="1" ht="22.9" customHeight="1">
      <c r="B195" s="115"/>
      <c r="D195" s="116" t="s">
        <v>71</v>
      </c>
      <c r="E195" s="125" t="s">
        <v>1343</v>
      </c>
      <c r="F195" s="125" t="s">
        <v>1344</v>
      </c>
      <c r="I195" s="118"/>
      <c r="J195" s="126">
        <f>BK195</f>
        <v>0</v>
      </c>
      <c r="L195" s="115"/>
      <c r="M195" s="120"/>
      <c r="P195" s="121">
        <f>SUM(P196:P204)</f>
        <v>0</v>
      </c>
      <c r="R195" s="121">
        <f>SUM(R196:R204)</f>
        <v>0</v>
      </c>
      <c r="T195" s="122">
        <f>SUM(T196:T204)</f>
        <v>0</v>
      </c>
      <c r="AR195" s="116" t="s">
        <v>182</v>
      </c>
      <c r="AT195" s="123" t="s">
        <v>71</v>
      </c>
      <c r="AU195" s="123" t="s">
        <v>80</v>
      </c>
      <c r="AY195" s="116" t="s">
        <v>142</v>
      </c>
      <c r="BK195" s="124">
        <f>SUM(BK196:BK204)</f>
        <v>0</v>
      </c>
    </row>
    <row r="196" spans="2:65" s="1" customFormat="1" ht="16.5" customHeight="1">
      <c r="B196" s="32"/>
      <c r="C196" s="127" t="s">
        <v>544</v>
      </c>
      <c r="D196" s="127" t="s">
        <v>145</v>
      </c>
      <c r="E196" s="128" t="s">
        <v>1345</v>
      </c>
      <c r="F196" s="129" t="s">
        <v>1346</v>
      </c>
      <c r="G196" s="130" t="s">
        <v>185</v>
      </c>
      <c r="H196" s="131">
        <v>219</v>
      </c>
      <c r="I196" s="132"/>
      <c r="J196" s="133">
        <f t="shared" ref="J196:J204" si="20"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ref="P196:P204" si="21">O196*H196</f>
        <v>0</v>
      </c>
      <c r="Q196" s="136">
        <v>0</v>
      </c>
      <c r="R196" s="136">
        <f t="shared" ref="R196:R204" si="22">Q196*H196</f>
        <v>0</v>
      </c>
      <c r="S196" s="136">
        <v>0</v>
      </c>
      <c r="T196" s="137">
        <f t="shared" ref="T196:T204" si="23"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ref="BE196:BE204" si="24">IF(N196="základní",J196,0)</f>
        <v>0</v>
      </c>
      <c r="BF196" s="139">
        <f t="shared" ref="BF196:BF204" si="25">IF(N196="snížená",J196,0)</f>
        <v>0</v>
      </c>
      <c r="BG196" s="139">
        <f t="shared" ref="BG196:BG204" si="26">IF(N196="zákl. přenesená",J196,0)</f>
        <v>0</v>
      </c>
      <c r="BH196" s="139">
        <f t="shared" ref="BH196:BH204" si="27">IF(N196="sníž. přenesená",J196,0)</f>
        <v>0</v>
      </c>
      <c r="BI196" s="139">
        <f t="shared" ref="BI196:BI204" si="28">IF(N196="nulová",J196,0)</f>
        <v>0</v>
      </c>
      <c r="BJ196" s="17" t="s">
        <v>80</v>
      </c>
      <c r="BK196" s="139">
        <f t="shared" ref="BK196:BK204" si="29">ROUND(I196*H196,2)</f>
        <v>0</v>
      </c>
      <c r="BL196" s="17" t="s">
        <v>150</v>
      </c>
      <c r="BM196" s="138" t="s">
        <v>1347</v>
      </c>
    </row>
    <row r="197" spans="2:65" s="1" customFormat="1" ht="16.5" customHeight="1">
      <c r="B197" s="32"/>
      <c r="C197" s="127" t="s">
        <v>549</v>
      </c>
      <c r="D197" s="127" t="s">
        <v>145</v>
      </c>
      <c r="E197" s="128" t="s">
        <v>1348</v>
      </c>
      <c r="F197" s="129" t="s">
        <v>1349</v>
      </c>
      <c r="G197" s="130" t="s">
        <v>185</v>
      </c>
      <c r="H197" s="131">
        <v>104</v>
      </c>
      <c r="I197" s="132"/>
      <c r="J197" s="133">
        <f t="shared" si="2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21"/>
        <v>0</v>
      </c>
      <c r="Q197" s="136">
        <v>0</v>
      </c>
      <c r="R197" s="136">
        <f t="shared" si="22"/>
        <v>0</v>
      </c>
      <c r="S197" s="136">
        <v>0</v>
      </c>
      <c r="T197" s="137">
        <f t="shared" si="2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24"/>
        <v>0</v>
      </c>
      <c r="BF197" s="139">
        <f t="shared" si="25"/>
        <v>0</v>
      </c>
      <c r="BG197" s="139">
        <f t="shared" si="26"/>
        <v>0</v>
      </c>
      <c r="BH197" s="139">
        <f t="shared" si="27"/>
        <v>0</v>
      </c>
      <c r="BI197" s="139">
        <f t="shared" si="28"/>
        <v>0</v>
      </c>
      <c r="BJ197" s="17" t="s">
        <v>80</v>
      </c>
      <c r="BK197" s="139">
        <f t="shared" si="29"/>
        <v>0</v>
      </c>
      <c r="BL197" s="17" t="s">
        <v>150</v>
      </c>
      <c r="BM197" s="138" t="s">
        <v>1350</v>
      </c>
    </row>
    <row r="198" spans="2:65" s="1" customFormat="1" ht="16.5" customHeight="1">
      <c r="B198" s="32"/>
      <c r="C198" s="127" t="s">
        <v>553</v>
      </c>
      <c r="D198" s="127" t="s">
        <v>145</v>
      </c>
      <c r="E198" s="128" t="s">
        <v>1351</v>
      </c>
      <c r="F198" s="129" t="s">
        <v>1352</v>
      </c>
      <c r="G198" s="130" t="s">
        <v>1353</v>
      </c>
      <c r="H198" s="131">
        <v>24</v>
      </c>
      <c r="I198" s="132"/>
      <c r="J198" s="133">
        <f t="shared" si="2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21"/>
        <v>0</v>
      </c>
      <c r="Q198" s="136">
        <v>0</v>
      </c>
      <c r="R198" s="136">
        <f t="shared" si="22"/>
        <v>0</v>
      </c>
      <c r="S198" s="136">
        <v>0</v>
      </c>
      <c r="T198" s="137">
        <f t="shared" si="2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24"/>
        <v>0</v>
      </c>
      <c r="BF198" s="139">
        <f t="shared" si="25"/>
        <v>0</v>
      </c>
      <c r="BG198" s="139">
        <f t="shared" si="26"/>
        <v>0</v>
      </c>
      <c r="BH198" s="139">
        <f t="shared" si="27"/>
        <v>0</v>
      </c>
      <c r="BI198" s="139">
        <f t="shared" si="28"/>
        <v>0</v>
      </c>
      <c r="BJ198" s="17" t="s">
        <v>80</v>
      </c>
      <c r="BK198" s="139">
        <f t="shared" si="29"/>
        <v>0</v>
      </c>
      <c r="BL198" s="17" t="s">
        <v>150</v>
      </c>
      <c r="BM198" s="138" t="s">
        <v>1354</v>
      </c>
    </row>
    <row r="199" spans="2:65" s="1" customFormat="1" ht="16.5" customHeight="1">
      <c r="B199" s="32"/>
      <c r="C199" s="127" t="s">
        <v>558</v>
      </c>
      <c r="D199" s="127" t="s">
        <v>145</v>
      </c>
      <c r="E199" s="128" t="s">
        <v>1355</v>
      </c>
      <c r="F199" s="129" t="s">
        <v>1356</v>
      </c>
      <c r="G199" s="130" t="s">
        <v>1353</v>
      </c>
      <c r="H199" s="131">
        <v>12</v>
      </c>
      <c r="I199" s="132"/>
      <c r="J199" s="133">
        <f t="shared" si="2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21"/>
        <v>0</v>
      </c>
      <c r="Q199" s="136">
        <v>0</v>
      </c>
      <c r="R199" s="136">
        <f t="shared" si="22"/>
        <v>0</v>
      </c>
      <c r="S199" s="136">
        <v>0</v>
      </c>
      <c r="T199" s="137">
        <f t="shared" si="2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24"/>
        <v>0</v>
      </c>
      <c r="BF199" s="139">
        <f t="shared" si="25"/>
        <v>0</v>
      </c>
      <c r="BG199" s="139">
        <f t="shared" si="26"/>
        <v>0</v>
      </c>
      <c r="BH199" s="139">
        <f t="shared" si="27"/>
        <v>0</v>
      </c>
      <c r="BI199" s="139">
        <f t="shared" si="28"/>
        <v>0</v>
      </c>
      <c r="BJ199" s="17" t="s">
        <v>80</v>
      </c>
      <c r="BK199" s="139">
        <f t="shared" si="29"/>
        <v>0</v>
      </c>
      <c r="BL199" s="17" t="s">
        <v>150</v>
      </c>
      <c r="BM199" s="138" t="s">
        <v>1357</v>
      </c>
    </row>
    <row r="200" spans="2:65" s="1" customFormat="1" ht="16.5" customHeight="1">
      <c r="B200" s="32"/>
      <c r="C200" s="127" t="s">
        <v>563</v>
      </c>
      <c r="D200" s="127" t="s">
        <v>145</v>
      </c>
      <c r="E200" s="128" t="s">
        <v>1358</v>
      </c>
      <c r="F200" s="129" t="s">
        <v>1359</v>
      </c>
      <c r="G200" s="130" t="s">
        <v>1360</v>
      </c>
      <c r="H200" s="131">
        <v>54</v>
      </c>
      <c r="I200" s="132"/>
      <c r="J200" s="133">
        <f t="shared" si="2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21"/>
        <v>0</v>
      </c>
      <c r="Q200" s="136">
        <v>0</v>
      </c>
      <c r="R200" s="136">
        <f t="shared" si="22"/>
        <v>0</v>
      </c>
      <c r="S200" s="136">
        <v>0</v>
      </c>
      <c r="T200" s="137">
        <f t="shared" si="2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24"/>
        <v>0</v>
      </c>
      <c r="BF200" s="139">
        <f t="shared" si="25"/>
        <v>0</v>
      </c>
      <c r="BG200" s="139">
        <f t="shared" si="26"/>
        <v>0</v>
      </c>
      <c r="BH200" s="139">
        <f t="shared" si="27"/>
        <v>0</v>
      </c>
      <c r="BI200" s="139">
        <f t="shared" si="28"/>
        <v>0</v>
      </c>
      <c r="BJ200" s="17" t="s">
        <v>80</v>
      </c>
      <c r="BK200" s="139">
        <f t="shared" si="29"/>
        <v>0</v>
      </c>
      <c r="BL200" s="17" t="s">
        <v>150</v>
      </c>
      <c r="BM200" s="138" t="s">
        <v>1361</v>
      </c>
    </row>
    <row r="201" spans="2:65" s="1" customFormat="1" ht="16.5" customHeight="1">
      <c r="B201" s="32"/>
      <c r="C201" s="127" t="s">
        <v>567</v>
      </c>
      <c r="D201" s="127" t="s">
        <v>145</v>
      </c>
      <c r="E201" s="128" t="s">
        <v>1362</v>
      </c>
      <c r="F201" s="129" t="s">
        <v>1363</v>
      </c>
      <c r="G201" s="130" t="s">
        <v>669</v>
      </c>
      <c r="H201" s="131">
        <v>1</v>
      </c>
      <c r="I201" s="132"/>
      <c r="J201" s="133">
        <f t="shared" si="20"/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 t="shared" si="21"/>
        <v>0</v>
      </c>
      <c r="Q201" s="136">
        <v>0</v>
      </c>
      <c r="R201" s="136">
        <f t="shared" si="22"/>
        <v>0</v>
      </c>
      <c r="S201" s="136">
        <v>0</v>
      </c>
      <c r="T201" s="137">
        <f t="shared" si="23"/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 t="shared" si="24"/>
        <v>0</v>
      </c>
      <c r="BF201" s="139">
        <f t="shared" si="25"/>
        <v>0</v>
      </c>
      <c r="BG201" s="139">
        <f t="shared" si="26"/>
        <v>0</v>
      </c>
      <c r="BH201" s="139">
        <f t="shared" si="27"/>
        <v>0</v>
      </c>
      <c r="BI201" s="139">
        <f t="shared" si="28"/>
        <v>0</v>
      </c>
      <c r="BJ201" s="17" t="s">
        <v>80</v>
      </c>
      <c r="BK201" s="139">
        <f t="shared" si="29"/>
        <v>0</v>
      </c>
      <c r="BL201" s="17" t="s">
        <v>150</v>
      </c>
      <c r="BM201" s="138" t="s">
        <v>1364</v>
      </c>
    </row>
    <row r="202" spans="2:65" s="1" customFormat="1" ht="16.5" customHeight="1">
      <c r="B202" s="32"/>
      <c r="C202" s="127" t="s">
        <v>574</v>
      </c>
      <c r="D202" s="127" t="s">
        <v>145</v>
      </c>
      <c r="E202" s="128" t="s">
        <v>1365</v>
      </c>
      <c r="F202" s="129" t="s">
        <v>1366</v>
      </c>
      <c r="G202" s="130" t="s">
        <v>669</v>
      </c>
      <c r="H202" s="131">
        <v>1</v>
      </c>
      <c r="I202" s="132"/>
      <c r="J202" s="133">
        <f t="shared" si="20"/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 t="shared" si="21"/>
        <v>0</v>
      </c>
      <c r="Q202" s="136">
        <v>0</v>
      </c>
      <c r="R202" s="136">
        <f t="shared" si="22"/>
        <v>0</v>
      </c>
      <c r="S202" s="136">
        <v>0</v>
      </c>
      <c r="T202" s="137">
        <f t="shared" si="23"/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 t="shared" si="24"/>
        <v>0</v>
      </c>
      <c r="BF202" s="139">
        <f t="shared" si="25"/>
        <v>0</v>
      </c>
      <c r="BG202" s="139">
        <f t="shared" si="26"/>
        <v>0</v>
      </c>
      <c r="BH202" s="139">
        <f t="shared" si="27"/>
        <v>0</v>
      </c>
      <c r="BI202" s="139">
        <f t="shared" si="28"/>
        <v>0</v>
      </c>
      <c r="BJ202" s="17" t="s">
        <v>80</v>
      </c>
      <c r="BK202" s="139">
        <f t="shared" si="29"/>
        <v>0</v>
      </c>
      <c r="BL202" s="17" t="s">
        <v>150</v>
      </c>
      <c r="BM202" s="138" t="s">
        <v>1367</v>
      </c>
    </row>
    <row r="203" spans="2:65" s="1" customFormat="1" ht="16.5" customHeight="1">
      <c r="B203" s="32"/>
      <c r="C203" s="127" t="s">
        <v>581</v>
      </c>
      <c r="D203" s="127" t="s">
        <v>145</v>
      </c>
      <c r="E203" s="128" t="s">
        <v>1368</v>
      </c>
      <c r="F203" s="129" t="s">
        <v>1369</v>
      </c>
      <c r="G203" s="130" t="s">
        <v>669</v>
      </c>
      <c r="H203" s="131">
        <v>1</v>
      </c>
      <c r="I203" s="132"/>
      <c r="J203" s="133">
        <f t="shared" si="20"/>
        <v>0</v>
      </c>
      <c r="K203" s="129" t="s">
        <v>19</v>
      </c>
      <c r="L203" s="32"/>
      <c r="M203" s="134" t="s">
        <v>19</v>
      </c>
      <c r="N203" s="135" t="s">
        <v>43</v>
      </c>
      <c r="P203" s="136">
        <f t="shared" si="21"/>
        <v>0</v>
      </c>
      <c r="Q203" s="136">
        <v>0</v>
      </c>
      <c r="R203" s="136">
        <f t="shared" si="22"/>
        <v>0</v>
      </c>
      <c r="S203" s="136">
        <v>0</v>
      </c>
      <c r="T203" s="137">
        <f t="shared" si="23"/>
        <v>0</v>
      </c>
      <c r="AR203" s="138" t="s">
        <v>150</v>
      </c>
      <c r="AT203" s="138" t="s">
        <v>145</v>
      </c>
      <c r="AU203" s="138" t="s">
        <v>82</v>
      </c>
      <c r="AY203" s="17" t="s">
        <v>142</v>
      </c>
      <c r="BE203" s="139">
        <f t="shared" si="24"/>
        <v>0</v>
      </c>
      <c r="BF203" s="139">
        <f t="shared" si="25"/>
        <v>0</v>
      </c>
      <c r="BG203" s="139">
        <f t="shared" si="26"/>
        <v>0</v>
      </c>
      <c r="BH203" s="139">
        <f t="shared" si="27"/>
        <v>0</v>
      </c>
      <c r="BI203" s="139">
        <f t="shared" si="28"/>
        <v>0</v>
      </c>
      <c r="BJ203" s="17" t="s">
        <v>80</v>
      </c>
      <c r="BK203" s="139">
        <f t="shared" si="29"/>
        <v>0</v>
      </c>
      <c r="BL203" s="17" t="s">
        <v>150</v>
      </c>
      <c r="BM203" s="138" t="s">
        <v>1370</v>
      </c>
    </row>
    <row r="204" spans="2:65" s="1" customFormat="1" ht="16.5" customHeight="1">
      <c r="B204" s="32"/>
      <c r="C204" s="127" t="s">
        <v>586</v>
      </c>
      <c r="D204" s="127" t="s">
        <v>145</v>
      </c>
      <c r="E204" s="128" t="s">
        <v>1371</v>
      </c>
      <c r="F204" s="129" t="s">
        <v>1372</v>
      </c>
      <c r="G204" s="130" t="s">
        <v>669</v>
      </c>
      <c r="H204" s="131">
        <v>1</v>
      </c>
      <c r="I204" s="132"/>
      <c r="J204" s="133">
        <f t="shared" si="20"/>
        <v>0</v>
      </c>
      <c r="K204" s="129" t="s">
        <v>19</v>
      </c>
      <c r="L204" s="32"/>
      <c r="M204" s="179" t="s">
        <v>19</v>
      </c>
      <c r="N204" s="180" t="s">
        <v>43</v>
      </c>
      <c r="O204" s="181"/>
      <c r="P204" s="182">
        <f t="shared" si="21"/>
        <v>0</v>
      </c>
      <c r="Q204" s="182">
        <v>0</v>
      </c>
      <c r="R204" s="182">
        <f t="shared" si="22"/>
        <v>0</v>
      </c>
      <c r="S204" s="182">
        <v>0</v>
      </c>
      <c r="T204" s="183">
        <f t="shared" si="23"/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 t="shared" si="24"/>
        <v>0</v>
      </c>
      <c r="BF204" s="139">
        <f t="shared" si="25"/>
        <v>0</v>
      </c>
      <c r="BG204" s="139">
        <f t="shared" si="26"/>
        <v>0</v>
      </c>
      <c r="BH204" s="139">
        <f t="shared" si="27"/>
        <v>0</v>
      </c>
      <c r="BI204" s="139">
        <f t="shared" si="28"/>
        <v>0</v>
      </c>
      <c r="BJ204" s="17" t="s">
        <v>80</v>
      </c>
      <c r="BK204" s="139">
        <f t="shared" si="29"/>
        <v>0</v>
      </c>
      <c r="BL204" s="17" t="s">
        <v>150</v>
      </c>
      <c r="BM204" s="138" t="s">
        <v>1373</v>
      </c>
    </row>
    <row r="205" spans="2:65" s="1" customFormat="1" ht="6.95" customHeight="1">
      <c r="B205" s="41"/>
      <c r="C205" s="42"/>
      <c r="D205" s="42"/>
      <c r="E205" s="42"/>
      <c r="F205" s="42"/>
      <c r="G205" s="42"/>
      <c r="H205" s="42"/>
      <c r="I205" s="42"/>
      <c r="J205" s="42"/>
      <c r="K205" s="42"/>
      <c r="L205" s="32"/>
    </row>
  </sheetData>
  <sheetProtection algorithmName="SHA-512" hashValue="zByMWl7x7Z+f8qi0UZF3+HtfFw8OlD1O7YQsUefV8k5qmoutNzI75zgOI/9Th1Mt/9zmkqRzBcd1hdmvln7E4w==" saltValue="ZHupLOS4OrQnxUrtynK+VwIKHbR5Aw79Aj6ar9BZAxOzv+kNkbfDN2+Sw1SrPhNuZB6ANujzhfyidmdDLdWzJQ==" spinCount="100000" sheet="1" objects="1" scenarios="1" formatColumns="0" formatRows="0" autoFilter="0"/>
  <autoFilter ref="C86:K204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100" r:id="rId2" xr:uid="{00000000-0004-0000-0300-000001000000}"/>
    <hyperlink ref="F104" r:id="rId3" xr:uid="{00000000-0004-0000-0300-000002000000}"/>
    <hyperlink ref="F106" r:id="rId4" xr:uid="{00000000-0004-0000-0300-000003000000}"/>
    <hyperlink ref="F108" r:id="rId5" xr:uid="{00000000-0004-0000-0300-000004000000}"/>
    <hyperlink ref="F110" r:id="rId6" xr:uid="{00000000-0004-0000-0300-000005000000}"/>
    <hyperlink ref="F112" r:id="rId7" xr:uid="{00000000-0004-0000-0300-000006000000}"/>
    <hyperlink ref="F114" r:id="rId8" xr:uid="{00000000-0004-0000-0300-000007000000}"/>
    <hyperlink ref="F122" r:id="rId9" xr:uid="{00000000-0004-0000-0300-000008000000}"/>
    <hyperlink ref="F125" r:id="rId10" xr:uid="{00000000-0004-0000-0300-000009000000}"/>
    <hyperlink ref="F127" r:id="rId11" xr:uid="{00000000-0004-0000-0300-00000A000000}"/>
    <hyperlink ref="F129" r:id="rId12" xr:uid="{00000000-0004-0000-0300-00000B000000}"/>
    <hyperlink ref="F131" r:id="rId13" xr:uid="{00000000-0004-0000-0300-00000C000000}"/>
    <hyperlink ref="F133" r:id="rId14" xr:uid="{00000000-0004-0000-0300-00000D000000}"/>
    <hyperlink ref="F135" r:id="rId15" xr:uid="{00000000-0004-0000-0300-00000E000000}"/>
    <hyperlink ref="F137" r:id="rId16" xr:uid="{00000000-0004-0000-0300-00000F000000}"/>
    <hyperlink ref="F139" r:id="rId17" xr:uid="{00000000-0004-0000-0300-000010000000}"/>
    <hyperlink ref="F141" r:id="rId18" xr:uid="{00000000-0004-0000-0300-000011000000}"/>
    <hyperlink ref="F143" r:id="rId19" xr:uid="{00000000-0004-0000-0300-000012000000}"/>
    <hyperlink ref="F145" r:id="rId20" xr:uid="{00000000-0004-0000-0300-000013000000}"/>
    <hyperlink ref="F147" r:id="rId21" xr:uid="{00000000-0004-0000-0300-000014000000}"/>
    <hyperlink ref="F149" r:id="rId22" xr:uid="{00000000-0004-0000-0300-000015000000}"/>
    <hyperlink ref="F151" r:id="rId23" xr:uid="{00000000-0004-0000-0300-000016000000}"/>
    <hyperlink ref="F155" r:id="rId24" xr:uid="{00000000-0004-0000-0300-000017000000}"/>
    <hyperlink ref="F158" r:id="rId25" xr:uid="{00000000-0004-0000-0300-000018000000}"/>
    <hyperlink ref="F160" r:id="rId26" xr:uid="{00000000-0004-0000-0300-000019000000}"/>
    <hyperlink ref="F162" r:id="rId27" xr:uid="{00000000-0004-0000-0300-00001A000000}"/>
    <hyperlink ref="F164" r:id="rId28" xr:uid="{00000000-0004-0000-0300-00001B000000}"/>
    <hyperlink ref="F166" r:id="rId29" xr:uid="{00000000-0004-0000-0300-00001C000000}"/>
    <hyperlink ref="F169" r:id="rId30" xr:uid="{00000000-0004-0000-0300-00001D000000}"/>
    <hyperlink ref="F171" r:id="rId31" xr:uid="{00000000-0004-0000-0300-00001E000000}"/>
    <hyperlink ref="F174" r:id="rId32" xr:uid="{00000000-0004-0000-0300-00001F000000}"/>
    <hyperlink ref="F177" r:id="rId33" xr:uid="{00000000-0004-0000-0300-000020000000}"/>
    <hyperlink ref="F180" r:id="rId34" xr:uid="{00000000-0004-0000-0300-000021000000}"/>
    <hyperlink ref="F183" r:id="rId35" xr:uid="{00000000-0004-0000-0300-000022000000}"/>
    <hyperlink ref="F185" r:id="rId36" xr:uid="{00000000-0004-0000-0300-000023000000}"/>
    <hyperlink ref="F187" r:id="rId37" xr:uid="{00000000-0004-0000-0300-000024000000}"/>
    <hyperlink ref="F193" r:id="rId38" xr:uid="{00000000-0004-0000-03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1374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ROUND((SUM(BE88:BE251)),  2)</f>
        <v>0</v>
      </c>
      <c r="I33" s="89">
        <v>0.21</v>
      </c>
      <c r="J33" s="88">
        <f>ROUND(((SUM(BE88:BE251))*I33),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ROUND((SUM(BF88:BF251)),  2)</f>
        <v>0</v>
      </c>
      <c r="I34" s="89">
        <v>0.12</v>
      </c>
      <c r="J34" s="88">
        <f>ROUND(((SUM(BF88:BF251))*I34),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ROUND((SUM(BG88:BG251)),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ROUND((SUM(BH88:BH251)),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ROUND((SUM(BI88:BI251)),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04 - MaR a elektro - U...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J88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1375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1376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1377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>
      <c r="B63" s="103"/>
      <c r="D63" s="104" t="s">
        <v>1378</v>
      </c>
      <c r="E63" s="105"/>
      <c r="F63" s="105"/>
      <c r="G63" s="105"/>
      <c r="H63" s="105"/>
      <c r="I63" s="105"/>
      <c r="J63" s="106">
        <f>J165</f>
        <v>0</v>
      </c>
      <c r="L63" s="103"/>
    </row>
    <row r="64" spans="2:47" s="9" customFormat="1" ht="19.899999999999999" customHeight="1">
      <c r="B64" s="103"/>
      <c r="D64" s="104" t="s">
        <v>1379</v>
      </c>
      <c r="E64" s="105"/>
      <c r="F64" s="105"/>
      <c r="G64" s="105"/>
      <c r="H64" s="105"/>
      <c r="I64" s="105"/>
      <c r="J64" s="106">
        <f>J182</f>
        <v>0</v>
      </c>
      <c r="L64" s="103"/>
    </row>
    <row r="65" spans="2:12" s="9" customFormat="1" ht="19.899999999999999" customHeight="1">
      <c r="B65" s="103"/>
      <c r="D65" s="104" t="s">
        <v>1380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>
      <c r="B66" s="103"/>
      <c r="D66" s="104" t="s">
        <v>1381</v>
      </c>
      <c r="E66" s="105"/>
      <c r="F66" s="105"/>
      <c r="G66" s="105"/>
      <c r="H66" s="105"/>
      <c r="I66" s="105"/>
      <c r="J66" s="106">
        <f>J214</f>
        <v>0</v>
      </c>
      <c r="L66" s="103"/>
    </row>
    <row r="67" spans="2:12" s="9" customFormat="1" ht="19.899999999999999" customHeight="1">
      <c r="B67" s="103"/>
      <c r="D67" s="104" t="s">
        <v>1382</v>
      </c>
      <c r="E67" s="105"/>
      <c r="F67" s="105"/>
      <c r="G67" s="105"/>
      <c r="H67" s="105"/>
      <c r="I67" s="105"/>
      <c r="J67" s="106">
        <f>J225</f>
        <v>0</v>
      </c>
      <c r="L67" s="103"/>
    </row>
    <row r="68" spans="2:12" s="9" customFormat="1" ht="19.899999999999999" customHeight="1">
      <c r="B68" s="103"/>
      <c r="D68" s="104" t="s">
        <v>1383</v>
      </c>
      <c r="E68" s="105"/>
      <c r="F68" s="105"/>
      <c r="G68" s="105"/>
      <c r="H68" s="105"/>
      <c r="I68" s="105"/>
      <c r="J68" s="106">
        <f>J239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127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7" t="str">
        <f>E7</f>
        <v>Rekonstrukce kuchyně ZŠ speciální a MŠ Chomutov, ul. Palachova</v>
      </c>
      <c r="F78" s="308"/>
      <c r="G78" s="308"/>
      <c r="H78" s="308"/>
      <c r="L78" s="32"/>
    </row>
    <row r="79" spans="2:12" s="1" customFormat="1" ht="12" customHeight="1">
      <c r="B79" s="32"/>
      <c r="C79" s="27" t="s">
        <v>105</v>
      </c>
      <c r="L79" s="32"/>
    </row>
    <row r="80" spans="2:12" s="1" customFormat="1" ht="16.5" customHeight="1">
      <c r="B80" s="32"/>
      <c r="E80" s="297" t="str">
        <f>E9</f>
        <v>SO 04 - MaR a elektro - U...</v>
      </c>
      <c r="F80" s="306"/>
      <c r="G80" s="306"/>
      <c r="H80" s="306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22. 4. 2024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>Statutární město Chomutov</v>
      </c>
      <c r="I84" s="27" t="s">
        <v>31</v>
      </c>
      <c r="J84" s="30" t="str">
        <f>E21</f>
        <v>ISONOE INVEST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Jaroslav Kudláček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128</v>
      </c>
      <c r="D87" s="109" t="s">
        <v>57</v>
      </c>
      <c r="E87" s="109" t="s">
        <v>53</v>
      </c>
      <c r="F87" s="109" t="s">
        <v>54</v>
      </c>
      <c r="G87" s="109" t="s">
        <v>129</v>
      </c>
      <c r="H87" s="109" t="s">
        <v>130</v>
      </c>
      <c r="I87" s="109" t="s">
        <v>131</v>
      </c>
      <c r="J87" s="109" t="s">
        <v>109</v>
      </c>
      <c r="K87" s="110" t="s">
        <v>132</v>
      </c>
      <c r="L87" s="107"/>
      <c r="M87" s="56" t="s">
        <v>19</v>
      </c>
      <c r="N87" s="57" t="s">
        <v>42</v>
      </c>
      <c r="O87" s="57" t="s">
        <v>133</v>
      </c>
      <c r="P87" s="57" t="s">
        <v>134</v>
      </c>
      <c r="Q87" s="57" t="s">
        <v>135</v>
      </c>
      <c r="R87" s="57" t="s">
        <v>136</v>
      </c>
      <c r="S87" s="57" t="s">
        <v>137</v>
      </c>
      <c r="T87" s="58" t="s">
        <v>138</v>
      </c>
    </row>
    <row r="88" spans="2:65" s="1" customFormat="1" ht="22.9" customHeight="1">
      <c r="B88" s="32"/>
      <c r="C88" s="61" t="s">
        <v>139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71</v>
      </c>
      <c r="AU88" s="17" t="s">
        <v>110</v>
      </c>
      <c r="BK88" s="114">
        <f>BK89</f>
        <v>0</v>
      </c>
    </row>
    <row r="89" spans="2:65" s="11" customFormat="1" ht="25.9" customHeight="1">
      <c r="B89" s="115"/>
      <c r="D89" s="116" t="s">
        <v>71</v>
      </c>
      <c r="E89" s="117" t="s">
        <v>140</v>
      </c>
      <c r="F89" s="117" t="s">
        <v>140</v>
      </c>
      <c r="I89" s="118"/>
      <c r="J89" s="119">
        <f>BK89</f>
        <v>0</v>
      </c>
      <c r="L89" s="115"/>
      <c r="M89" s="120"/>
      <c r="P89" s="121">
        <f>P90+P146+P165+P182+P208+P214+P225+P239</f>
        <v>0</v>
      </c>
      <c r="R89" s="121">
        <f>R90+R146+R165+R182+R208+R214+R225+R239</f>
        <v>0</v>
      </c>
      <c r="T89" s="122">
        <f>T90+T146+T165+T182+T208+T214+T225+T239</f>
        <v>0</v>
      </c>
      <c r="AR89" s="116" t="s">
        <v>80</v>
      </c>
      <c r="AT89" s="123" t="s">
        <v>71</v>
      </c>
      <c r="AU89" s="123" t="s">
        <v>72</v>
      </c>
      <c r="AY89" s="116" t="s">
        <v>142</v>
      </c>
      <c r="BK89" s="124">
        <f>BK90+BK146+BK165+BK182+BK208+BK214+BK225+BK239</f>
        <v>0</v>
      </c>
    </row>
    <row r="90" spans="2:65" s="11" customFormat="1" ht="22.9" customHeight="1">
      <c r="B90" s="115"/>
      <c r="D90" s="116" t="s">
        <v>71</v>
      </c>
      <c r="E90" s="125" t="s">
        <v>1384</v>
      </c>
      <c r="F90" s="125" t="s">
        <v>1385</v>
      </c>
      <c r="I90" s="118"/>
      <c r="J90" s="126">
        <f>BK90</f>
        <v>0</v>
      </c>
      <c r="L90" s="115"/>
      <c r="M90" s="120"/>
      <c r="P90" s="121">
        <f>SUM(P91:P145)</f>
        <v>0</v>
      </c>
      <c r="R90" s="121">
        <f>SUM(R91:R145)</f>
        <v>0</v>
      </c>
      <c r="T90" s="122">
        <f>SUM(T91:T145)</f>
        <v>0</v>
      </c>
      <c r="AR90" s="116" t="s">
        <v>80</v>
      </c>
      <c r="AT90" s="123" t="s">
        <v>71</v>
      </c>
      <c r="AU90" s="123" t="s">
        <v>80</v>
      </c>
      <c r="AY90" s="116" t="s">
        <v>142</v>
      </c>
      <c r="BK90" s="124">
        <f>SUM(BK91:BK145)</f>
        <v>0</v>
      </c>
    </row>
    <row r="91" spans="2:65" s="1" customFormat="1" ht="16.5" customHeight="1">
      <c r="B91" s="32"/>
      <c r="C91" s="127" t="s">
        <v>80</v>
      </c>
      <c r="D91" s="127" t="s">
        <v>145</v>
      </c>
      <c r="E91" s="128" t="s">
        <v>1386</v>
      </c>
      <c r="F91" s="129" t="s">
        <v>1387</v>
      </c>
      <c r="G91" s="130" t="s">
        <v>1388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82</v>
      </c>
    </row>
    <row r="92" spans="2:65" s="1" customFormat="1" ht="19.5">
      <c r="B92" s="32"/>
      <c r="D92" s="145" t="s">
        <v>397</v>
      </c>
      <c r="F92" s="175" t="s">
        <v>1389</v>
      </c>
      <c r="I92" s="142"/>
      <c r="L92" s="32"/>
      <c r="M92" s="143"/>
      <c r="T92" s="53"/>
      <c r="AT92" s="17" t="s">
        <v>397</v>
      </c>
      <c r="AU92" s="17" t="s">
        <v>82</v>
      </c>
    </row>
    <row r="93" spans="2:65" s="1" customFormat="1" ht="16.5" customHeight="1">
      <c r="B93" s="32"/>
      <c r="C93" s="127" t="s">
        <v>82</v>
      </c>
      <c r="D93" s="127" t="s">
        <v>145</v>
      </c>
      <c r="E93" s="128" t="s">
        <v>1390</v>
      </c>
      <c r="F93" s="129" t="s">
        <v>1391</v>
      </c>
      <c r="G93" s="130" t="s">
        <v>1388</v>
      </c>
      <c r="H93" s="131">
        <v>1</v>
      </c>
      <c r="I93" s="132"/>
      <c r="J93" s="133">
        <f t="shared" ref="J93:J117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117" si="1">O93*H93</f>
        <v>0</v>
      </c>
      <c r="Q93" s="136">
        <v>0</v>
      </c>
      <c r="R93" s="136">
        <f t="shared" ref="R93:R117" si="2">Q93*H93</f>
        <v>0</v>
      </c>
      <c r="S93" s="136">
        <v>0</v>
      </c>
      <c r="T93" s="137">
        <f t="shared" ref="T93:T117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117" si="4">IF(N93="základní",J93,0)</f>
        <v>0</v>
      </c>
      <c r="BF93" s="139">
        <f t="shared" ref="BF93:BF117" si="5">IF(N93="snížená",J93,0)</f>
        <v>0</v>
      </c>
      <c r="BG93" s="139">
        <f t="shared" ref="BG93:BG117" si="6">IF(N93="zákl. přenesená",J93,0)</f>
        <v>0</v>
      </c>
      <c r="BH93" s="139">
        <f t="shared" ref="BH93:BH117" si="7">IF(N93="sníž. přenesená",J93,0)</f>
        <v>0</v>
      </c>
      <c r="BI93" s="139">
        <f t="shared" ref="BI93:BI117" si="8">IF(N93="nulová",J93,0)</f>
        <v>0</v>
      </c>
      <c r="BJ93" s="17" t="s">
        <v>80</v>
      </c>
      <c r="BK93" s="139">
        <f t="shared" ref="BK93:BK117" si="9">ROUND(I93*H93,2)</f>
        <v>0</v>
      </c>
      <c r="BL93" s="17" t="s">
        <v>150</v>
      </c>
      <c r="BM93" s="138" t="s">
        <v>150</v>
      </c>
    </row>
    <row r="94" spans="2:65" s="1" customFormat="1" ht="16.5" customHeight="1">
      <c r="B94" s="32"/>
      <c r="C94" s="127" t="s">
        <v>143</v>
      </c>
      <c r="D94" s="127" t="s">
        <v>145</v>
      </c>
      <c r="E94" s="128" t="s">
        <v>1392</v>
      </c>
      <c r="F94" s="129" t="s">
        <v>1393</v>
      </c>
      <c r="G94" s="130" t="s">
        <v>1388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190</v>
      </c>
    </row>
    <row r="95" spans="2:65" s="1" customFormat="1" ht="16.5" customHeight="1">
      <c r="B95" s="32"/>
      <c r="C95" s="127" t="s">
        <v>150</v>
      </c>
      <c r="D95" s="127" t="s">
        <v>145</v>
      </c>
      <c r="E95" s="128" t="s">
        <v>1394</v>
      </c>
      <c r="F95" s="129" t="s">
        <v>1395</v>
      </c>
      <c r="G95" s="130" t="s">
        <v>1388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165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1396</v>
      </c>
      <c r="F96" s="129" t="s">
        <v>1397</v>
      </c>
      <c r="G96" s="130" t="s">
        <v>1388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214</v>
      </c>
    </row>
    <row r="97" spans="2:65" s="1" customFormat="1" ht="16.5" customHeight="1">
      <c r="B97" s="32"/>
      <c r="C97" s="127" t="s">
        <v>190</v>
      </c>
      <c r="D97" s="127" t="s">
        <v>145</v>
      </c>
      <c r="E97" s="128" t="s">
        <v>1398</v>
      </c>
      <c r="F97" s="129" t="s">
        <v>1399</v>
      </c>
      <c r="G97" s="130" t="s">
        <v>1388</v>
      </c>
      <c r="H97" s="131">
        <v>2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8</v>
      </c>
    </row>
    <row r="98" spans="2:65" s="1" customFormat="1" ht="16.5" customHeight="1">
      <c r="B98" s="32"/>
      <c r="C98" s="127" t="s">
        <v>195</v>
      </c>
      <c r="D98" s="127" t="s">
        <v>145</v>
      </c>
      <c r="E98" s="128" t="s">
        <v>1400</v>
      </c>
      <c r="F98" s="129" t="s">
        <v>1401</v>
      </c>
      <c r="G98" s="130" t="s">
        <v>1388</v>
      </c>
      <c r="H98" s="131">
        <v>4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241</v>
      </c>
    </row>
    <row r="99" spans="2:65" s="1" customFormat="1" ht="16.5" customHeight="1">
      <c r="B99" s="32"/>
      <c r="C99" s="127" t="s">
        <v>165</v>
      </c>
      <c r="D99" s="127" t="s">
        <v>145</v>
      </c>
      <c r="E99" s="128" t="s">
        <v>1402</v>
      </c>
      <c r="F99" s="129" t="s">
        <v>1403</v>
      </c>
      <c r="G99" s="130" t="s">
        <v>1388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251</v>
      </c>
    </row>
    <row r="100" spans="2:65" s="1" customFormat="1" ht="16.5" customHeight="1">
      <c r="B100" s="32"/>
      <c r="C100" s="127" t="s">
        <v>209</v>
      </c>
      <c r="D100" s="127" t="s">
        <v>145</v>
      </c>
      <c r="E100" s="128" t="s">
        <v>1404</v>
      </c>
      <c r="F100" s="129" t="s">
        <v>1405</v>
      </c>
      <c r="G100" s="130" t="s">
        <v>1388</v>
      </c>
      <c r="H100" s="131">
        <v>9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261</v>
      </c>
    </row>
    <row r="101" spans="2:65" s="1" customFormat="1" ht="16.5" customHeight="1">
      <c r="B101" s="32"/>
      <c r="C101" s="127" t="s">
        <v>214</v>
      </c>
      <c r="D101" s="127" t="s">
        <v>145</v>
      </c>
      <c r="E101" s="128" t="s">
        <v>1406</v>
      </c>
      <c r="F101" s="129" t="s">
        <v>1407</v>
      </c>
      <c r="G101" s="130" t="s">
        <v>1388</v>
      </c>
      <c r="H101" s="131">
        <v>5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279</v>
      </c>
    </row>
    <row r="102" spans="2:65" s="1" customFormat="1" ht="16.5" customHeight="1">
      <c r="B102" s="32"/>
      <c r="C102" s="127" t="s">
        <v>221</v>
      </c>
      <c r="D102" s="127" t="s">
        <v>145</v>
      </c>
      <c r="E102" s="128" t="s">
        <v>1408</v>
      </c>
      <c r="F102" s="129" t="s">
        <v>1409</v>
      </c>
      <c r="G102" s="130" t="s">
        <v>1388</v>
      </c>
      <c r="H102" s="131">
        <v>2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290</v>
      </c>
    </row>
    <row r="103" spans="2:65" s="1" customFormat="1" ht="16.5" customHeight="1">
      <c r="B103" s="32"/>
      <c r="C103" s="127" t="s">
        <v>8</v>
      </c>
      <c r="D103" s="127" t="s">
        <v>145</v>
      </c>
      <c r="E103" s="128" t="s">
        <v>1410</v>
      </c>
      <c r="F103" s="129" t="s">
        <v>1411</v>
      </c>
      <c r="G103" s="130" t="s">
        <v>1388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302</v>
      </c>
    </row>
    <row r="104" spans="2:65" s="1" customFormat="1" ht="16.5" customHeight="1">
      <c r="B104" s="32"/>
      <c r="C104" s="127" t="s">
        <v>230</v>
      </c>
      <c r="D104" s="127" t="s">
        <v>145</v>
      </c>
      <c r="E104" s="128" t="s">
        <v>1412</v>
      </c>
      <c r="F104" s="129" t="s">
        <v>1413</v>
      </c>
      <c r="G104" s="130" t="s">
        <v>1388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317</v>
      </c>
    </row>
    <row r="105" spans="2:65" s="1" customFormat="1" ht="16.5" customHeight="1">
      <c r="B105" s="32"/>
      <c r="C105" s="127" t="s">
        <v>241</v>
      </c>
      <c r="D105" s="127" t="s">
        <v>145</v>
      </c>
      <c r="E105" s="128" t="s">
        <v>1414</v>
      </c>
      <c r="F105" s="129" t="s">
        <v>1415</v>
      </c>
      <c r="G105" s="130" t="s">
        <v>1388</v>
      </c>
      <c r="H105" s="131">
        <v>3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331</v>
      </c>
    </row>
    <row r="106" spans="2:65" s="1" customFormat="1" ht="16.5" customHeight="1">
      <c r="B106" s="32"/>
      <c r="C106" s="127" t="s">
        <v>246</v>
      </c>
      <c r="D106" s="127" t="s">
        <v>145</v>
      </c>
      <c r="E106" s="128" t="s">
        <v>1416</v>
      </c>
      <c r="F106" s="129" t="s">
        <v>1417</v>
      </c>
      <c r="G106" s="130" t="s">
        <v>1388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346</v>
      </c>
    </row>
    <row r="107" spans="2:65" s="1" customFormat="1" ht="16.5" customHeight="1">
      <c r="B107" s="32"/>
      <c r="C107" s="127" t="s">
        <v>251</v>
      </c>
      <c r="D107" s="127" t="s">
        <v>145</v>
      </c>
      <c r="E107" s="128" t="s">
        <v>1418</v>
      </c>
      <c r="F107" s="129" t="s">
        <v>1419</v>
      </c>
      <c r="G107" s="130" t="s">
        <v>1388</v>
      </c>
      <c r="H107" s="131">
        <v>2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360</v>
      </c>
    </row>
    <row r="108" spans="2:65" s="1" customFormat="1" ht="16.5" customHeight="1">
      <c r="B108" s="32"/>
      <c r="C108" s="127" t="s">
        <v>256</v>
      </c>
      <c r="D108" s="127" t="s">
        <v>145</v>
      </c>
      <c r="E108" s="128" t="s">
        <v>1420</v>
      </c>
      <c r="F108" s="129" t="s">
        <v>1421</v>
      </c>
      <c r="G108" s="130" t="s">
        <v>1388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371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1422</v>
      </c>
      <c r="F109" s="129" t="s">
        <v>1423</v>
      </c>
      <c r="G109" s="130" t="s">
        <v>1388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388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1424</v>
      </c>
      <c r="F110" s="129" t="s">
        <v>1425</v>
      </c>
      <c r="G110" s="130" t="s">
        <v>1388</v>
      </c>
      <c r="H110" s="131">
        <v>10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399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1426</v>
      </c>
      <c r="F111" s="129" t="s">
        <v>1427</v>
      </c>
      <c r="G111" s="130" t="s">
        <v>1388</v>
      </c>
      <c r="H111" s="131">
        <v>2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409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1428</v>
      </c>
      <c r="F112" s="129" t="s">
        <v>1429</v>
      </c>
      <c r="G112" s="130" t="s">
        <v>1388</v>
      </c>
      <c r="H112" s="131">
        <v>6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419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1430</v>
      </c>
      <c r="F113" s="129" t="s">
        <v>1431</v>
      </c>
      <c r="G113" s="130" t="s">
        <v>1388</v>
      </c>
      <c r="H113" s="131">
        <v>2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432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1432</v>
      </c>
      <c r="F114" s="129" t="s">
        <v>1433</v>
      </c>
      <c r="G114" s="130" t="s">
        <v>1388</v>
      </c>
      <c r="H114" s="131">
        <v>10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445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1434</v>
      </c>
      <c r="F115" s="129" t="s">
        <v>1435</v>
      </c>
      <c r="G115" s="130" t="s">
        <v>1388</v>
      </c>
      <c r="H115" s="131">
        <v>6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455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1436</v>
      </c>
      <c r="F116" s="129" t="s">
        <v>1437</v>
      </c>
      <c r="G116" s="130" t="s">
        <v>1388</v>
      </c>
      <c r="H116" s="131">
        <v>2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469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1438</v>
      </c>
      <c r="F117" s="129" t="s">
        <v>1439</v>
      </c>
      <c r="G117" s="130" t="s">
        <v>1388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80</v>
      </c>
      <c r="BK117" s="139">
        <f t="shared" si="9"/>
        <v>0</v>
      </c>
      <c r="BL117" s="17" t="s">
        <v>150</v>
      </c>
      <c r="BM117" s="138" t="s">
        <v>484</v>
      </c>
    </row>
    <row r="118" spans="2:65" s="1" customFormat="1" ht="19.5">
      <c r="B118" s="32"/>
      <c r="D118" s="145" t="s">
        <v>397</v>
      </c>
      <c r="F118" s="175" t="s">
        <v>1440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16.5" customHeight="1">
      <c r="B119" s="32"/>
      <c r="C119" s="127" t="s">
        <v>322</v>
      </c>
      <c r="D119" s="127" t="s">
        <v>145</v>
      </c>
      <c r="E119" s="128" t="s">
        <v>1441</v>
      </c>
      <c r="F119" s="129" t="s">
        <v>1442</v>
      </c>
      <c r="G119" s="130" t="s">
        <v>1388</v>
      </c>
      <c r="H119" s="131">
        <v>1</v>
      </c>
      <c r="I119" s="132"/>
      <c r="J119" s="133">
        <f t="shared" ref="J119:J126" si="10"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ref="P119:P126" si="11">O119*H119</f>
        <v>0</v>
      </c>
      <c r="Q119" s="136">
        <v>0</v>
      </c>
      <c r="R119" s="136">
        <f t="shared" ref="R119:R126" si="12">Q119*H119</f>
        <v>0</v>
      </c>
      <c r="S119" s="136">
        <v>0</v>
      </c>
      <c r="T119" s="137">
        <f t="shared" ref="T119:T126" si="13">S119*H119</f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ref="BE119:BE126" si="14">IF(N119="základní",J119,0)</f>
        <v>0</v>
      </c>
      <c r="BF119" s="139">
        <f t="shared" ref="BF119:BF126" si="15">IF(N119="snížená",J119,0)</f>
        <v>0</v>
      </c>
      <c r="BG119" s="139">
        <f t="shared" ref="BG119:BG126" si="16">IF(N119="zákl. přenesená",J119,0)</f>
        <v>0</v>
      </c>
      <c r="BH119" s="139">
        <f t="shared" ref="BH119:BH126" si="17">IF(N119="sníž. přenesená",J119,0)</f>
        <v>0</v>
      </c>
      <c r="BI119" s="139">
        <f t="shared" ref="BI119:BI126" si="18">IF(N119="nulová",J119,0)</f>
        <v>0</v>
      </c>
      <c r="BJ119" s="17" t="s">
        <v>80</v>
      </c>
      <c r="BK119" s="139">
        <f t="shared" ref="BK119:BK126" si="19">ROUND(I119*H119,2)</f>
        <v>0</v>
      </c>
      <c r="BL119" s="17" t="s">
        <v>150</v>
      </c>
      <c r="BM119" s="138" t="s">
        <v>497</v>
      </c>
    </row>
    <row r="120" spans="2:65" s="1" customFormat="1" ht="16.5" customHeight="1">
      <c r="B120" s="32"/>
      <c r="C120" s="127" t="s">
        <v>331</v>
      </c>
      <c r="D120" s="127" t="s">
        <v>145</v>
      </c>
      <c r="E120" s="128" t="s">
        <v>1443</v>
      </c>
      <c r="F120" s="129" t="s">
        <v>1444</v>
      </c>
      <c r="G120" s="130" t="s">
        <v>1388</v>
      </c>
      <c r="H120" s="131">
        <v>3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507</v>
      </c>
    </row>
    <row r="121" spans="2:65" s="1" customFormat="1" ht="16.5" customHeight="1">
      <c r="B121" s="32"/>
      <c r="C121" s="127" t="s">
        <v>340</v>
      </c>
      <c r="D121" s="127" t="s">
        <v>145</v>
      </c>
      <c r="E121" s="128" t="s">
        <v>1445</v>
      </c>
      <c r="F121" s="129" t="s">
        <v>1446</v>
      </c>
      <c r="G121" s="130" t="s">
        <v>1388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517</v>
      </c>
    </row>
    <row r="122" spans="2:65" s="1" customFormat="1" ht="16.5" customHeight="1">
      <c r="B122" s="32"/>
      <c r="C122" s="127" t="s">
        <v>346</v>
      </c>
      <c r="D122" s="127" t="s">
        <v>145</v>
      </c>
      <c r="E122" s="128" t="s">
        <v>1447</v>
      </c>
      <c r="F122" s="129" t="s">
        <v>1448</v>
      </c>
      <c r="G122" s="130" t="s">
        <v>1388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525</v>
      </c>
    </row>
    <row r="123" spans="2:65" s="1" customFormat="1" ht="16.5" customHeight="1">
      <c r="B123" s="32"/>
      <c r="C123" s="127" t="s">
        <v>355</v>
      </c>
      <c r="D123" s="127" t="s">
        <v>145</v>
      </c>
      <c r="E123" s="128" t="s">
        <v>1449</v>
      </c>
      <c r="F123" s="129" t="s">
        <v>1450</v>
      </c>
      <c r="G123" s="130" t="s">
        <v>1388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539</v>
      </c>
    </row>
    <row r="124" spans="2:65" s="1" customFormat="1" ht="16.5" customHeight="1">
      <c r="B124" s="32"/>
      <c r="C124" s="127" t="s">
        <v>360</v>
      </c>
      <c r="D124" s="127" t="s">
        <v>145</v>
      </c>
      <c r="E124" s="128" t="s">
        <v>1451</v>
      </c>
      <c r="F124" s="129" t="s">
        <v>1452</v>
      </c>
      <c r="G124" s="130" t="s">
        <v>1388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549</v>
      </c>
    </row>
    <row r="125" spans="2:65" s="1" customFormat="1" ht="16.5" customHeight="1">
      <c r="B125" s="32"/>
      <c r="C125" s="127" t="s">
        <v>366</v>
      </c>
      <c r="D125" s="127" t="s">
        <v>145</v>
      </c>
      <c r="E125" s="128" t="s">
        <v>1453</v>
      </c>
      <c r="F125" s="129" t="s">
        <v>1454</v>
      </c>
      <c r="G125" s="130" t="s">
        <v>1388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558</v>
      </c>
    </row>
    <row r="126" spans="2:65" s="1" customFormat="1" ht="16.5" customHeight="1">
      <c r="B126" s="32"/>
      <c r="C126" s="127" t="s">
        <v>371</v>
      </c>
      <c r="D126" s="127" t="s">
        <v>145</v>
      </c>
      <c r="E126" s="128" t="s">
        <v>1455</v>
      </c>
      <c r="F126" s="129" t="s">
        <v>1456</v>
      </c>
      <c r="G126" s="130" t="s">
        <v>1388</v>
      </c>
      <c r="H126" s="131">
        <v>3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567</v>
      </c>
    </row>
    <row r="127" spans="2:65" s="1" customFormat="1" ht="19.5">
      <c r="B127" s="32"/>
      <c r="D127" s="145" t="s">
        <v>397</v>
      </c>
      <c r="F127" s="175" t="s">
        <v>1457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27" t="s">
        <v>383</v>
      </c>
      <c r="D128" s="127" t="s">
        <v>145</v>
      </c>
      <c r="E128" s="128" t="s">
        <v>1458</v>
      </c>
      <c r="F128" s="129" t="s">
        <v>1459</v>
      </c>
      <c r="G128" s="130" t="s">
        <v>1388</v>
      </c>
      <c r="H128" s="131">
        <v>1</v>
      </c>
      <c r="I128" s="132"/>
      <c r="J128" s="133">
        <f t="shared" ref="J128:J143" si="20">ROUND(I128*H128,2)</f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ref="P128:P143" si="21">O128*H128</f>
        <v>0</v>
      </c>
      <c r="Q128" s="136">
        <v>0</v>
      </c>
      <c r="R128" s="136">
        <f t="shared" ref="R128:R143" si="22">Q128*H128</f>
        <v>0</v>
      </c>
      <c r="S128" s="136">
        <v>0</v>
      </c>
      <c r="T128" s="137">
        <f t="shared" ref="T128:T143" si="23">S128*H128</f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ref="BE128:BE143" si="24">IF(N128="základní",J128,0)</f>
        <v>0</v>
      </c>
      <c r="BF128" s="139">
        <f t="shared" ref="BF128:BF143" si="25">IF(N128="snížená",J128,0)</f>
        <v>0</v>
      </c>
      <c r="BG128" s="139">
        <f t="shared" ref="BG128:BG143" si="26">IF(N128="zákl. přenesená",J128,0)</f>
        <v>0</v>
      </c>
      <c r="BH128" s="139">
        <f t="shared" ref="BH128:BH143" si="27">IF(N128="sníž. přenesená",J128,0)</f>
        <v>0</v>
      </c>
      <c r="BI128" s="139">
        <f t="shared" ref="BI128:BI143" si="28">IF(N128="nulová",J128,0)</f>
        <v>0</v>
      </c>
      <c r="BJ128" s="17" t="s">
        <v>80</v>
      </c>
      <c r="BK128" s="139">
        <f t="shared" ref="BK128:BK143" si="29">ROUND(I128*H128,2)</f>
        <v>0</v>
      </c>
      <c r="BL128" s="17" t="s">
        <v>150</v>
      </c>
      <c r="BM128" s="138" t="s">
        <v>581</v>
      </c>
    </row>
    <row r="129" spans="2:65" s="1" customFormat="1" ht="16.5" customHeight="1">
      <c r="B129" s="32"/>
      <c r="C129" s="127" t="s">
        <v>388</v>
      </c>
      <c r="D129" s="127" t="s">
        <v>145</v>
      </c>
      <c r="E129" s="128" t="s">
        <v>1460</v>
      </c>
      <c r="F129" s="129" t="s">
        <v>1461</v>
      </c>
      <c r="G129" s="130" t="s">
        <v>1388</v>
      </c>
      <c r="H129" s="131">
        <v>36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595</v>
      </c>
    </row>
    <row r="130" spans="2:65" s="1" customFormat="1" ht="16.5" customHeight="1">
      <c r="B130" s="32"/>
      <c r="C130" s="127" t="s">
        <v>393</v>
      </c>
      <c r="D130" s="127" t="s">
        <v>145</v>
      </c>
      <c r="E130" s="128" t="s">
        <v>1462</v>
      </c>
      <c r="F130" s="129" t="s">
        <v>1463</v>
      </c>
      <c r="G130" s="130" t="s">
        <v>1388</v>
      </c>
      <c r="H130" s="131">
        <v>25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605</v>
      </c>
    </row>
    <row r="131" spans="2:65" s="1" customFormat="1" ht="16.5" customHeight="1">
      <c r="B131" s="32"/>
      <c r="C131" s="127" t="s">
        <v>399</v>
      </c>
      <c r="D131" s="127" t="s">
        <v>145</v>
      </c>
      <c r="E131" s="128" t="s">
        <v>1464</v>
      </c>
      <c r="F131" s="129" t="s">
        <v>1465</v>
      </c>
      <c r="G131" s="130" t="s">
        <v>1388</v>
      </c>
      <c r="H131" s="131">
        <v>26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617</v>
      </c>
    </row>
    <row r="132" spans="2:65" s="1" customFormat="1" ht="16.5" customHeight="1">
      <c r="B132" s="32"/>
      <c r="C132" s="127" t="s">
        <v>403</v>
      </c>
      <c r="D132" s="127" t="s">
        <v>145</v>
      </c>
      <c r="E132" s="128" t="s">
        <v>1466</v>
      </c>
      <c r="F132" s="129" t="s">
        <v>1467</v>
      </c>
      <c r="G132" s="130" t="s">
        <v>1388</v>
      </c>
      <c r="H132" s="131">
        <v>3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628</v>
      </c>
    </row>
    <row r="133" spans="2:65" s="1" customFormat="1" ht="16.5" customHeight="1">
      <c r="B133" s="32"/>
      <c r="C133" s="127" t="s">
        <v>409</v>
      </c>
      <c r="D133" s="127" t="s">
        <v>145</v>
      </c>
      <c r="E133" s="128" t="s">
        <v>1468</v>
      </c>
      <c r="F133" s="129" t="s">
        <v>1469</v>
      </c>
      <c r="G133" s="130" t="s">
        <v>1388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1470</v>
      </c>
    </row>
    <row r="134" spans="2:65" s="1" customFormat="1" ht="16.5" customHeight="1">
      <c r="B134" s="32"/>
      <c r="C134" s="127" t="s">
        <v>414</v>
      </c>
      <c r="D134" s="127" t="s">
        <v>145</v>
      </c>
      <c r="E134" s="128" t="s">
        <v>1471</v>
      </c>
      <c r="F134" s="129" t="s">
        <v>1472</v>
      </c>
      <c r="G134" s="130" t="s">
        <v>1388</v>
      </c>
      <c r="H134" s="131">
        <v>9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643</v>
      </c>
    </row>
    <row r="135" spans="2:65" s="1" customFormat="1" ht="16.5" customHeight="1">
      <c r="B135" s="32"/>
      <c r="C135" s="127" t="s">
        <v>419</v>
      </c>
      <c r="D135" s="127" t="s">
        <v>145</v>
      </c>
      <c r="E135" s="128" t="s">
        <v>1473</v>
      </c>
      <c r="F135" s="129" t="s">
        <v>1474</v>
      </c>
      <c r="G135" s="130" t="s">
        <v>1388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650</v>
      </c>
    </row>
    <row r="136" spans="2:65" s="1" customFormat="1" ht="16.5" customHeight="1">
      <c r="B136" s="32"/>
      <c r="C136" s="127" t="s">
        <v>425</v>
      </c>
      <c r="D136" s="127" t="s">
        <v>145</v>
      </c>
      <c r="E136" s="128" t="s">
        <v>1475</v>
      </c>
      <c r="F136" s="129" t="s">
        <v>1476</v>
      </c>
      <c r="G136" s="130" t="s">
        <v>1388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658</v>
      </c>
    </row>
    <row r="137" spans="2:65" s="1" customFormat="1" ht="16.5" customHeight="1">
      <c r="B137" s="32"/>
      <c r="C137" s="127" t="s">
        <v>432</v>
      </c>
      <c r="D137" s="127" t="s">
        <v>145</v>
      </c>
      <c r="E137" s="128" t="s">
        <v>1477</v>
      </c>
      <c r="F137" s="129" t="s">
        <v>1478</v>
      </c>
      <c r="G137" s="130" t="s">
        <v>1388</v>
      </c>
      <c r="H137" s="131">
        <v>3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666</v>
      </c>
    </row>
    <row r="138" spans="2:65" s="1" customFormat="1" ht="16.5" customHeight="1">
      <c r="B138" s="32"/>
      <c r="C138" s="127" t="s">
        <v>438</v>
      </c>
      <c r="D138" s="127" t="s">
        <v>145</v>
      </c>
      <c r="E138" s="128" t="s">
        <v>1479</v>
      </c>
      <c r="F138" s="129" t="s">
        <v>1480</v>
      </c>
      <c r="G138" s="130" t="s">
        <v>1388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675</v>
      </c>
    </row>
    <row r="139" spans="2:65" s="1" customFormat="1" ht="16.5" customHeight="1">
      <c r="B139" s="32"/>
      <c r="C139" s="127" t="s">
        <v>445</v>
      </c>
      <c r="D139" s="127" t="s">
        <v>145</v>
      </c>
      <c r="E139" s="128" t="s">
        <v>1481</v>
      </c>
      <c r="F139" s="129" t="s">
        <v>1482</v>
      </c>
      <c r="G139" s="130" t="s">
        <v>1388</v>
      </c>
      <c r="H139" s="131">
        <v>6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683</v>
      </c>
    </row>
    <row r="140" spans="2:65" s="1" customFormat="1" ht="16.5" customHeight="1">
      <c r="B140" s="32"/>
      <c r="C140" s="127" t="s">
        <v>450</v>
      </c>
      <c r="D140" s="127" t="s">
        <v>145</v>
      </c>
      <c r="E140" s="128" t="s">
        <v>1483</v>
      </c>
      <c r="F140" s="129" t="s">
        <v>1484</v>
      </c>
      <c r="G140" s="130" t="s">
        <v>1388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691</v>
      </c>
    </row>
    <row r="141" spans="2:65" s="1" customFormat="1" ht="16.5" customHeight="1">
      <c r="B141" s="32"/>
      <c r="C141" s="127" t="s">
        <v>455</v>
      </c>
      <c r="D141" s="127" t="s">
        <v>145</v>
      </c>
      <c r="E141" s="128" t="s">
        <v>1485</v>
      </c>
      <c r="F141" s="129" t="s">
        <v>1486</v>
      </c>
      <c r="G141" s="130" t="s">
        <v>1388</v>
      </c>
      <c r="H141" s="131">
        <v>2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698</v>
      </c>
    </row>
    <row r="142" spans="2:65" s="1" customFormat="1" ht="16.5" customHeight="1">
      <c r="B142" s="32"/>
      <c r="C142" s="127" t="s">
        <v>461</v>
      </c>
      <c r="D142" s="127" t="s">
        <v>145</v>
      </c>
      <c r="E142" s="128" t="s">
        <v>1487</v>
      </c>
      <c r="F142" s="129" t="s">
        <v>1488</v>
      </c>
      <c r="G142" s="130" t="s">
        <v>669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711</v>
      </c>
    </row>
    <row r="143" spans="2:65" s="1" customFormat="1" ht="16.5" customHeight="1">
      <c r="B143" s="32"/>
      <c r="C143" s="127" t="s">
        <v>469</v>
      </c>
      <c r="D143" s="127" t="s">
        <v>145</v>
      </c>
      <c r="E143" s="128" t="s">
        <v>1489</v>
      </c>
      <c r="F143" s="129" t="s">
        <v>1490</v>
      </c>
      <c r="G143" s="130" t="s">
        <v>669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80</v>
      </c>
      <c r="BK143" s="139">
        <f t="shared" si="29"/>
        <v>0</v>
      </c>
      <c r="BL143" s="17" t="s">
        <v>150</v>
      </c>
      <c r="BM143" s="138" t="s">
        <v>719</v>
      </c>
    </row>
    <row r="144" spans="2:65" s="1" customFormat="1" ht="19.5">
      <c r="B144" s="32"/>
      <c r="D144" s="145" t="s">
        <v>397</v>
      </c>
      <c r="F144" s="175" t="s">
        <v>1491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16.5" customHeight="1">
      <c r="B145" s="32"/>
      <c r="C145" s="127" t="s">
        <v>478</v>
      </c>
      <c r="D145" s="127" t="s">
        <v>145</v>
      </c>
      <c r="E145" s="128" t="s">
        <v>1492</v>
      </c>
      <c r="F145" s="129" t="s">
        <v>1493</v>
      </c>
      <c r="G145" s="130" t="s">
        <v>669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730</v>
      </c>
    </row>
    <row r="146" spans="2:65" s="11" customFormat="1" ht="22.9" customHeight="1">
      <c r="B146" s="115"/>
      <c r="D146" s="116" t="s">
        <v>71</v>
      </c>
      <c r="E146" s="125" t="s">
        <v>1494</v>
      </c>
      <c r="F146" s="125" t="s">
        <v>1495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</v>
      </c>
      <c r="T146" s="122">
        <f>SUM(T147:T164)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SUM(BK147:BK164)</f>
        <v>0</v>
      </c>
    </row>
    <row r="147" spans="2:65" s="1" customFormat="1" ht="16.5" customHeight="1">
      <c r="B147" s="32"/>
      <c r="C147" s="127" t="s">
        <v>484</v>
      </c>
      <c r="D147" s="127" t="s">
        <v>145</v>
      </c>
      <c r="E147" s="128" t="s">
        <v>1496</v>
      </c>
      <c r="F147" s="129" t="s">
        <v>1497</v>
      </c>
      <c r="G147" s="130" t="s">
        <v>1388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740</v>
      </c>
    </row>
    <row r="148" spans="2:65" s="1" customFormat="1" ht="19.5">
      <c r="B148" s="32"/>
      <c r="D148" s="145" t="s">
        <v>397</v>
      </c>
      <c r="F148" s="175" t="s">
        <v>1498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" customFormat="1" ht="16.5" customHeight="1">
      <c r="B149" s="32"/>
      <c r="C149" s="127" t="s">
        <v>489</v>
      </c>
      <c r="D149" s="127" t="s">
        <v>145</v>
      </c>
      <c r="E149" s="128" t="s">
        <v>1390</v>
      </c>
      <c r="F149" s="129" t="s">
        <v>1391</v>
      </c>
      <c r="G149" s="130" t="s">
        <v>1388</v>
      </c>
      <c r="H149" s="131">
        <v>1</v>
      </c>
      <c r="I149" s="132"/>
      <c r="J149" s="133">
        <f t="shared" ref="J149:J162" si="30">ROUND(I149*H149,2)</f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ref="P149:P162" si="31">O149*H149</f>
        <v>0</v>
      </c>
      <c r="Q149" s="136">
        <v>0</v>
      </c>
      <c r="R149" s="136">
        <f t="shared" ref="R149:R162" si="32">Q149*H149</f>
        <v>0</v>
      </c>
      <c r="S149" s="136">
        <v>0</v>
      </c>
      <c r="T149" s="137">
        <f t="shared" ref="T149:T162" si="33">S149*H149</f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ref="BE149:BE162" si="34">IF(N149="základní",J149,0)</f>
        <v>0</v>
      </c>
      <c r="BF149" s="139">
        <f t="shared" ref="BF149:BF162" si="35">IF(N149="snížená",J149,0)</f>
        <v>0</v>
      </c>
      <c r="BG149" s="139">
        <f t="shared" ref="BG149:BG162" si="36">IF(N149="zákl. přenesená",J149,0)</f>
        <v>0</v>
      </c>
      <c r="BH149" s="139">
        <f t="shared" ref="BH149:BH162" si="37">IF(N149="sníž. přenesená",J149,0)</f>
        <v>0</v>
      </c>
      <c r="BI149" s="139">
        <f t="shared" ref="BI149:BI162" si="38">IF(N149="nulová",J149,0)</f>
        <v>0</v>
      </c>
      <c r="BJ149" s="17" t="s">
        <v>80</v>
      </c>
      <c r="BK149" s="139">
        <f t="shared" ref="BK149:BK162" si="39">ROUND(I149*H149,2)</f>
        <v>0</v>
      </c>
      <c r="BL149" s="17" t="s">
        <v>150</v>
      </c>
      <c r="BM149" s="138" t="s">
        <v>750</v>
      </c>
    </row>
    <row r="150" spans="2:65" s="1" customFormat="1" ht="16.5" customHeight="1">
      <c r="B150" s="32"/>
      <c r="C150" s="127" t="s">
        <v>497</v>
      </c>
      <c r="D150" s="127" t="s">
        <v>145</v>
      </c>
      <c r="E150" s="128" t="s">
        <v>1392</v>
      </c>
      <c r="F150" s="129" t="s">
        <v>1393</v>
      </c>
      <c r="G150" s="130" t="s">
        <v>1388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761</v>
      </c>
    </row>
    <row r="151" spans="2:65" s="1" customFormat="1" ht="16.5" customHeight="1">
      <c r="B151" s="32"/>
      <c r="C151" s="127" t="s">
        <v>500</v>
      </c>
      <c r="D151" s="127" t="s">
        <v>145</v>
      </c>
      <c r="E151" s="128" t="s">
        <v>1499</v>
      </c>
      <c r="F151" s="129" t="s">
        <v>1500</v>
      </c>
      <c r="G151" s="130" t="s">
        <v>1388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771</v>
      </c>
    </row>
    <row r="152" spans="2:65" s="1" customFormat="1" ht="16.5" customHeight="1">
      <c r="B152" s="32"/>
      <c r="C152" s="127" t="s">
        <v>507</v>
      </c>
      <c r="D152" s="127" t="s">
        <v>145</v>
      </c>
      <c r="E152" s="128" t="s">
        <v>1501</v>
      </c>
      <c r="F152" s="129" t="s">
        <v>1502</v>
      </c>
      <c r="G152" s="130" t="s">
        <v>1388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781</v>
      </c>
    </row>
    <row r="153" spans="2:65" s="1" customFormat="1" ht="16.5" customHeight="1">
      <c r="B153" s="32"/>
      <c r="C153" s="127" t="s">
        <v>512</v>
      </c>
      <c r="D153" s="127" t="s">
        <v>145</v>
      </c>
      <c r="E153" s="128" t="s">
        <v>1402</v>
      </c>
      <c r="F153" s="129" t="s">
        <v>1403</v>
      </c>
      <c r="G153" s="130" t="s">
        <v>1388</v>
      </c>
      <c r="H153" s="131">
        <v>5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793</v>
      </c>
    </row>
    <row r="154" spans="2:65" s="1" customFormat="1" ht="16.5" customHeight="1">
      <c r="B154" s="32"/>
      <c r="C154" s="127" t="s">
        <v>517</v>
      </c>
      <c r="D154" s="127" t="s">
        <v>145</v>
      </c>
      <c r="E154" s="128" t="s">
        <v>1404</v>
      </c>
      <c r="F154" s="129" t="s">
        <v>1405</v>
      </c>
      <c r="G154" s="130" t="s">
        <v>1388</v>
      </c>
      <c r="H154" s="131">
        <v>4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804</v>
      </c>
    </row>
    <row r="155" spans="2:65" s="1" customFormat="1" ht="16.5" customHeight="1">
      <c r="B155" s="32"/>
      <c r="C155" s="127" t="s">
        <v>522</v>
      </c>
      <c r="D155" s="127" t="s">
        <v>145</v>
      </c>
      <c r="E155" s="128" t="s">
        <v>1441</v>
      </c>
      <c r="F155" s="129" t="s">
        <v>1442</v>
      </c>
      <c r="G155" s="130" t="s">
        <v>1388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814</v>
      </c>
    </row>
    <row r="156" spans="2:65" s="1" customFormat="1" ht="16.5" customHeight="1">
      <c r="B156" s="32"/>
      <c r="C156" s="127" t="s">
        <v>525</v>
      </c>
      <c r="D156" s="127" t="s">
        <v>145</v>
      </c>
      <c r="E156" s="128" t="s">
        <v>1503</v>
      </c>
      <c r="F156" s="129" t="s">
        <v>1504</v>
      </c>
      <c r="G156" s="130" t="s">
        <v>1388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824</v>
      </c>
    </row>
    <row r="157" spans="2:65" s="1" customFormat="1" ht="16.5" customHeight="1">
      <c r="B157" s="32"/>
      <c r="C157" s="127" t="s">
        <v>532</v>
      </c>
      <c r="D157" s="127" t="s">
        <v>145</v>
      </c>
      <c r="E157" s="128" t="s">
        <v>1420</v>
      </c>
      <c r="F157" s="129" t="s">
        <v>1421</v>
      </c>
      <c r="G157" s="130" t="s">
        <v>1388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834</v>
      </c>
    </row>
    <row r="158" spans="2:65" s="1" customFormat="1" ht="16.5" customHeight="1">
      <c r="B158" s="32"/>
      <c r="C158" s="127" t="s">
        <v>539</v>
      </c>
      <c r="D158" s="127" t="s">
        <v>145</v>
      </c>
      <c r="E158" s="128" t="s">
        <v>1460</v>
      </c>
      <c r="F158" s="129" t="s">
        <v>1461</v>
      </c>
      <c r="G158" s="130" t="s">
        <v>1388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844</v>
      </c>
    </row>
    <row r="159" spans="2:65" s="1" customFormat="1" ht="16.5" customHeight="1">
      <c r="B159" s="32"/>
      <c r="C159" s="127" t="s">
        <v>544</v>
      </c>
      <c r="D159" s="127" t="s">
        <v>145</v>
      </c>
      <c r="E159" s="128" t="s">
        <v>1462</v>
      </c>
      <c r="F159" s="129" t="s">
        <v>1463</v>
      </c>
      <c r="G159" s="130" t="s">
        <v>1388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856</v>
      </c>
    </row>
    <row r="160" spans="2:65" s="1" customFormat="1" ht="16.5" customHeight="1">
      <c r="B160" s="32"/>
      <c r="C160" s="127" t="s">
        <v>549</v>
      </c>
      <c r="D160" s="127" t="s">
        <v>145</v>
      </c>
      <c r="E160" s="128" t="s">
        <v>1464</v>
      </c>
      <c r="F160" s="129" t="s">
        <v>1465</v>
      </c>
      <c r="G160" s="130" t="s">
        <v>1388</v>
      </c>
      <c r="H160" s="131">
        <v>8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868</v>
      </c>
    </row>
    <row r="161" spans="2:65" s="1" customFormat="1" ht="16.5" customHeight="1">
      <c r="B161" s="32"/>
      <c r="C161" s="127" t="s">
        <v>553</v>
      </c>
      <c r="D161" s="127" t="s">
        <v>145</v>
      </c>
      <c r="E161" s="128" t="s">
        <v>1505</v>
      </c>
      <c r="F161" s="129" t="s">
        <v>1488</v>
      </c>
      <c r="G161" s="130" t="s">
        <v>669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879</v>
      </c>
    </row>
    <row r="162" spans="2:65" s="1" customFormat="1" ht="16.5" customHeight="1">
      <c r="B162" s="32"/>
      <c r="C162" s="127" t="s">
        <v>558</v>
      </c>
      <c r="D162" s="127" t="s">
        <v>145</v>
      </c>
      <c r="E162" s="128" t="s">
        <v>1506</v>
      </c>
      <c r="F162" s="129" t="s">
        <v>1490</v>
      </c>
      <c r="G162" s="130" t="s">
        <v>669</v>
      </c>
      <c r="H162" s="131">
        <v>1</v>
      </c>
      <c r="I162" s="132"/>
      <c r="J162" s="133">
        <f t="shared" si="30"/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7" t="s">
        <v>80</v>
      </c>
      <c r="BK162" s="139">
        <f t="shared" si="39"/>
        <v>0</v>
      </c>
      <c r="BL162" s="17" t="s">
        <v>150</v>
      </c>
      <c r="BM162" s="138" t="s">
        <v>890</v>
      </c>
    </row>
    <row r="163" spans="2:65" s="1" customFormat="1" ht="19.5">
      <c r="B163" s="32"/>
      <c r="D163" s="145" t="s">
        <v>397</v>
      </c>
      <c r="F163" s="175" t="s">
        <v>1507</v>
      </c>
      <c r="I163" s="142"/>
      <c r="L163" s="32"/>
      <c r="M163" s="143"/>
      <c r="T163" s="53"/>
      <c r="AT163" s="17" t="s">
        <v>397</v>
      </c>
      <c r="AU163" s="17" t="s">
        <v>82</v>
      </c>
    </row>
    <row r="164" spans="2:65" s="1" customFormat="1" ht="16.5" customHeight="1">
      <c r="B164" s="32"/>
      <c r="C164" s="127" t="s">
        <v>563</v>
      </c>
      <c r="D164" s="127" t="s">
        <v>145</v>
      </c>
      <c r="E164" s="128" t="s">
        <v>1508</v>
      </c>
      <c r="F164" s="129" t="s">
        <v>1493</v>
      </c>
      <c r="G164" s="130" t="s">
        <v>669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899</v>
      </c>
    </row>
    <row r="165" spans="2:65" s="11" customFormat="1" ht="22.9" customHeight="1">
      <c r="B165" s="115"/>
      <c r="D165" s="116" t="s">
        <v>71</v>
      </c>
      <c r="E165" s="125" t="s">
        <v>1509</v>
      </c>
      <c r="F165" s="125" t="s">
        <v>1510</v>
      </c>
      <c r="I165" s="118"/>
      <c r="J165" s="126">
        <f>BK165</f>
        <v>0</v>
      </c>
      <c r="L165" s="115"/>
      <c r="M165" s="120"/>
      <c r="P165" s="121">
        <f>SUM(P166:P181)</f>
        <v>0</v>
      </c>
      <c r="R165" s="121">
        <f>SUM(R166:R181)</f>
        <v>0</v>
      </c>
      <c r="T165" s="122">
        <f>SUM(T166:T181)</f>
        <v>0</v>
      </c>
      <c r="AR165" s="116" t="s">
        <v>80</v>
      </c>
      <c r="AT165" s="123" t="s">
        <v>71</v>
      </c>
      <c r="AU165" s="123" t="s">
        <v>80</v>
      </c>
      <c r="AY165" s="116" t="s">
        <v>142</v>
      </c>
      <c r="BK165" s="124">
        <f>SUM(BK166:BK181)</f>
        <v>0</v>
      </c>
    </row>
    <row r="166" spans="2:65" s="1" customFormat="1" ht="16.5" customHeight="1">
      <c r="B166" s="32"/>
      <c r="C166" s="127" t="s">
        <v>567</v>
      </c>
      <c r="D166" s="127" t="s">
        <v>145</v>
      </c>
      <c r="E166" s="128" t="s">
        <v>1511</v>
      </c>
      <c r="F166" s="129" t="s">
        <v>1512</v>
      </c>
      <c r="G166" s="130" t="s">
        <v>185</v>
      </c>
      <c r="H166" s="131">
        <v>10</v>
      </c>
      <c r="I166" s="132"/>
      <c r="J166" s="133">
        <f t="shared" ref="J166:J181" si="40">ROUND(I166*H166,2)</f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ref="P166:P181" si="41">O166*H166</f>
        <v>0</v>
      </c>
      <c r="Q166" s="136">
        <v>0</v>
      </c>
      <c r="R166" s="136">
        <f t="shared" ref="R166:R181" si="42">Q166*H166</f>
        <v>0</v>
      </c>
      <c r="S166" s="136">
        <v>0</v>
      </c>
      <c r="T166" s="137">
        <f t="shared" ref="T166:T181" si="43">S166*H166</f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ref="BE166:BE181" si="44">IF(N166="základní",J166,0)</f>
        <v>0</v>
      </c>
      <c r="BF166" s="139">
        <f t="shared" ref="BF166:BF181" si="45">IF(N166="snížená",J166,0)</f>
        <v>0</v>
      </c>
      <c r="BG166" s="139">
        <f t="shared" ref="BG166:BG181" si="46">IF(N166="zákl. přenesená",J166,0)</f>
        <v>0</v>
      </c>
      <c r="BH166" s="139">
        <f t="shared" ref="BH166:BH181" si="47">IF(N166="sníž. přenesená",J166,0)</f>
        <v>0</v>
      </c>
      <c r="BI166" s="139">
        <f t="shared" ref="BI166:BI181" si="48">IF(N166="nulová",J166,0)</f>
        <v>0</v>
      </c>
      <c r="BJ166" s="17" t="s">
        <v>80</v>
      </c>
      <c r="BK166" s="139">
        <f t="shared" ref="BK166:BK181" si="49">ROUND(I166*H166,2)</f>
        <v>0</v>
      </c>
      <c r="BL166" s="17" t="s">
        <v>150</v>
      </c>
      <c r="BM166" s="138" t="s">
        <v>911</v>
      </c>
    </row>
    <row r="167" spans="2:65" s="1" customFormat="1" ht="16.5" customHeight="1">
      <c r="B167" s="32"/>
      <c r="C167" s="127" t="s">
        <v>574</v>
      </c>
      <c r="D167" s="127" t="s">
        <v>145</v>
      </c>
      <c r="E167" s="128" t="s">
        <v>1513</v>
      </c>
      <c r="F167" s="129" t="s">
        <v>1514</v>
      </c>
      <c r="G167" s="130" t="s">
        <v>185</v>
      </c>
      <c r="H167" s="131">
        <v>10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931</v>
      </c>
    </row>
    <row r="168" spans="2:65" s="1" customFormat="1" ht="16.5" customHeight="1">
      <c r="B168" s="32"/>
      <c r="C168" s="127" t="s">
        <v>581</v>
      </c>
      <c r="D168" s="127" t="s">
        <v>145</v>
      </c>
      <c r="E168" s="128" t="s">
        <v>1515</v>
      </c>
      <c r="F168" s="129" t="s">
        <v>1516</v>
      </c>
      <c r="G168" s="130" t="s">
        <v>185</v>
      </c>
      <c r="H168" s="131">
        <v>30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947</v>
      </c>
    </row>
    <row r="169" spans="2:65" s="1" customFormat="1" ht="16.5" customHeight="1">
      <c r="B169" s="32"/>
      <c r="C169" s="127" t="s">
        <v>586</v>
      </c>
      <c r="D169" s="127" t="s">
        <v>145</v>
      </c>
      <c r="E169" s="128" t="s">
        <v>1517</v>
      </c>
      <c r="F169" s="129" t="s">
        <v>1518</v>
      </c>
      <c r="G169" s="130" t="s">
        <v>185</v>
      </c>
      <c r="H169" s="131">
        <v>40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1519</v>
      </c>
    </row>
    <row r="170" spans="2:65" s="1" customFormat="1" ht="16.5" customHeight="1">
      <c r="B170" s="32"/>
      <c r="C170" s="127" t="s">
        <v>595</v>
      </c>
      <c r="D170" s="127" t="s">
        <v>145</v>
      </c>
      <c r="E170" s="128" t="s">
        <v>1520</v>
      </c>
      <c r="F170" s="129" t="s">
        <v>1521</v>
      </c>
      <c r="G170" s="130" t="s">
        <v>185</v>
      </c>
      <c r="H170" s="131">
        <v>30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1522</v>
      </c>
    </row>
    <row r="171" spans="2:65" s="1" customFormat="1" ht="16.5" customHeight="1">
      <c r="B171" s="32"/>
      <c r="C171" s="127" t="s">
        <v>600</v>
      </c>
      <c r="D171" s="127" t="s">
        <v>145</v>
      </c>
      <c r="E171" s="128" t="s">
        <v>1523</v>
      </c>
      <c r="F171" s="129" t="s">
        <v>1524</v>
      </c>
      <c r="G171" s="130" t="s">
        <v>185</v>
      </c>
      <c r="H171" s="131">
        <v>100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1525</v>
      </c>
    </row>
    <row r="172" spans="2:65" s="1" customFormat="1" ht="16.5" customHeight="1">
      <c r="B172" s="32"/>
      <c r="C172" s="127" t="s">
        <v>605</v>
      </c>
      <c r="D172" s="127" t="s">
        <v>145</v>
      </c>
      <c r="E172" s="128" t="s">
        <v>1526</v>
      </c>
      <c r="F172" s="129" t="s">
        <v>1527</v>
      </c>
      <c r="G172" s="130" t="s">
        <v>185</v>
      </c>
      <c r="H172" s="131">
        <v>500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1528</v>
      </c>
    </row>
    <row r="173" spans="2:65" s="1" customFormat="1" ht="16.5" customHeight="1">
      <c r="B173" s="32"/>
      <c r="C173" s="127" t="s">
        <v>610</v>
      </c>
      <c r="D173" s="127" t="s">
        <v>145</v>
      </c>
      <c r="E173" s="128" t="s">
        <v>1529</v>
      </c>
      <c r="F173" s="129" t="s">
        <v>1530</v>
      </c>
      <c r="G173" s="130" t="s">
        <v>185</v>
      </c>
      <c r="H173" s="131">
        <v>420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1531</v>
      </c>
    </row>
    <row r="174" spans="2:65" s="1" customFormat="1" ht="16.5" customHeight="1">
      <c r="B174" s="32"/>
      <c r="C174" s="127" t="s">
        <v>617</v>
      </c>
      <c r="D174" s="127" t="s">
        <v>145</v>
      </c>
      <c r="E174" s="128" t="s">
        <v>1532</v>
      </c>
      <c r="F174" s="129" t="s">
        <v>1533</v>
      </c>
      <c r="G174" s="130" t="s">
        <v>185</v>
      </c>
      <c r="H174" s="131">
        <v>60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1534</v>
      </c>
    </row>
    <row r="175" spans="2:65" s="1" customFormat="1" ht="16.5" customHeight="1">
      <c r="B175" s="32"/>
      <c r="C175" s="127" t="s">
        <v>623</v>
      </c>
      <c r="D175" s="127" t="s">
        <v>145</v>
      </c>
      <c r="E175" s="128" t="s">
        <v>1535</v>
      </c>
      <c r="F175" s="129" t="s">
        <v>1536</v>
      </c>
      <c r="G175" s="130" t="s">
        <v>185</v>
      </c>
      <c r="H175" s="131">
        <v>30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1537</v>
      </c>
    </row>
    <row r="176" spans="2:65" s="1" customFormat="1" ht="16.5" customHeight="1">
      <c r="B176" s="32"/>
      <c r="C176" s="127" t="s">
        <v>628</v>
      </c>
      <c r="D176" s="127" t="s">
        <v>145</v>
      </c>
      <c r="E176" s="128" t="s">
        <v>1538</v>
      </c>
      <c r="F176" s="129" t="s">
        <v>1539</v>
      </c>
      <c r="G176" s="130" t="s">
        <v>185</v>
      </c>
      <c r="H176" s="131">
        <v>150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1540</v>
      </c>
    </row>
    <row r="177" spans="2:65" s="1" customFormat="1" ht="16.5" customHeight="1">
      <c r="B177" s="32"/>
      <c r="C177" s="127" t="s">
        <v>634</v>
      </c>
      <c r="D177" s="127" t="s">
        <v>145</v>
      </c>
      <c r="E177" s="128" t="s">
        <v>1541</v>
      </c>
      <c r="F177" s="129" t="s">
        <v>1542</v>
      </c>
      <c r="G177" s="130" t="s">
        <v>185</v>
      </c>
      <c r="H177" s="131">
        <v>10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1543</v>
      </c>
    </row>
    <row r="178" spans="2:65" s="1" customFormat="1" ht="16.5" customHeight="1">
      <c r="B178" s="32"/>
      <c r="C178" s="127" t="s">
        <v>1470</v>
      </c>
      <c r="D178" s="127" t="s">
        <v>145</v>
      </c>
      <c r="E178" s="128" t="s">
        <v>1544</v>
      </c>
      <c r="F178" s="129" t="s">
        <v>1545</v>
      </c>
      <c r="G178" s="130" t="s">
        <v>185</v>
      </c>
      <c r="H178" s="131">
        <v>200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1546</v>
      </c>
    </row>
    <row r="179" spans="2:65" s="1" customFormat="1" ht="16.5" customHeight="1">
      <c r="B179" s="32"/>
      <c r="C179" s="127" t="s">
        <v>639</v>
      </c>
      <c r="D179" s="127" t="s">
        <v>145</v>
      </c>
      <c r="E179" s="128" t="s">
        <v>1547</v>
      </c>
      <c r="F179" s="129" t="s">
        <v>1548</v>
      </c>
      <c r="G179" s="130" t="s">
        <v>669</v>
      </c>
      <c r="H179" s="131">
        <v>1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1549</v>
      </c>
    </row>
    <row r="180" spans="2:65" s="1" customFormat="1" ht="16.5" customHeight="1">
      <c r="B180" s="32"/>
      <c r="C180" s="127" t="s">
        <v>643</v>
      </c>
      <c r="D180" s="127" t="s">
        <v>145</v>
      </c>
      <c r="E180" s="128" t="s">
        <v>1550</v>
      </c>
      <c r="F180" s="129" t="s">
        <v>1551</v>
      </c>
      <c r="G180" s="130" t="s">
        <v>185</v>
      </c>
      <c r="H180" s="131">
        <v>62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1552</v>
      </c>
    </row>
    <row r="181" spans="2:65" s="1" customFormat="1" ht="16.5" customHeight="1">
      <c r="B181" s="32"/>
      <c r="C181" s="127" t="s">
        <v>646</v>
      </c>
      <c r="D181" s="127" t="s">
        <v>145</v>
      </c>
      <c r="E181" s="128" t="s">
        <v>1553</v>
      </c>
      <c r="F181" s="129" t="s">
        <v>1554</v>
      </c>
      <c r="G181" s="130" t="s">
        <v>185</v>
      </c>
      <c r="H181" s="131">
        <v>36</v>
      </c>
      <c r="I181" s="132"/>
      <c r="J181" s="133">
        <f t="shared" si="40"/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si="41"/>
        <v>0</v>
      </c>
      <c r="Q181" s="136">
        <v>0</v>
      </c>
      <c r="R181" s="136">
        <f t="shared" si="42"/>
        <v>0</v>
      </c>
      <c r="S181" s="136">
        <v>0</v>
      </c>
      <c r="T181" s="137">
        <f t="shared" si="43"/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si="44"/>
        <v>0</v>
      </c>
      <c r="BF181" s="139">
        <f t="shared" si="45"/>
        <v>0</v>
      </c>
      <c r="BG181" s="139">
        <f t="shared" si="46"/>
        <v>0</v>
      </c>
      <c r="BH181" s="139">
        <f t="shared" si="47"/>
        <v>0</v>
      </c>
      <c r="BI181" s="139">
        <f t="shared" si="48"/>
        <v>0</v>
      </c>
      <c r="BJ181" s="17" t="s">
        <v>80</v>
      </c>
      <c r="BK181" s="139">
        <f t="shared" si="49"/>
        <v>0</v>
      </c>
      <c r="BL181" s="17" t="s">
        <v>150</v>
      </c>
      <c r="BM181" s="138" t="s">
        <v>1555</v>
      </c>
    </row>
    <row r="182" spans="2:65" s="11" customFormat="1" ht="22.9" customHeight="1">
      <c r="B182" s="115"/>
      <c r="D182" s="116" t="s">
        <v>71</v>
      </c>
      <c r="E182" s="125" t="s">
        <v>1556</v>
      </c>
      <c r="F182" s="125" t="s">
        <v>1044</v>
      </c>
      <c r="I182" s="118"/>
      <c r="J182" s="126">
        <f>BK182</f>
        <v>0</v>
      </c>
      <c r="L182" s="115"/>
      <c r="M182" s="120"/>
      <c r="P182" s="121">
        <f>SUM(P183:P207)</f>
        <v>0</v>
      </c>
      <c r="R182" s="121">
        <f>SUM(R183:R207)</f>
        <v>0</v>
      </c>
      <c r="T182" s="122">
        <f>SUM(T183:T207)</f>
        <v>0</v>
      </c>
      <c r="AR182" s="116" t="s">
        <v>80</v>
      </c>
      <c r="AT182" s="123" t="s">
        <v>71</v>
      </c>
      <c r="AU182" s="123" t="s">
        <v>80</v>
      </c>
      <c r="AY182" s="116" t="s">
        <v>142</v>
      </c>
      <c r="BK182" s="124">
        <f>SUM(BK183:BK207)</f>
        <v>0</v>
      </c>
    </row>
    <row r="183" spans="2:65" s="1" customFormat="1" ht="16.5" customHeight="1">
      <c r="B183" s="32"/>
      <c r="C183" s="127" t="s">
        <v>650</v>
      </c>
      <c r="D183" s="127" t="s">
        <v>145</v>
      </c>
      <c r="E183" s="128" t="s">
        <v>1557</v>
      </c>
      <c r="F183" s="129" t="s">
        <v>1558</v>
      </c>
      <c r="G183" s="130" t="s">
        <v>1388</v>
      </c>
      <c r="H183" s="131">
        <v>4</v>
      </c>
      <c r="I183" s="132"/>
      <c r="J183" s="133">
        <f t="shared" ref="J183:J200" si="50">ROUND(I183*H183,2)</f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ref="P183:P200" si="51">O183*H183</f>
        <v>0</v>
      </c>
      <c r="Q183" s="136">
        <v>0</v>
      </c>
      <c r="R183" s="136">
        <f t="shared" ref="R183:R200" si="52">Q183*H183</f>
        <v>0</v>
      </c>
      <c r="S183" s="136">
        <v>0</v>
      </c>
      <c r="T183" s="137">
        <f t="shared" ref="T183:T200" si="53">S183*H183</f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ref="BE183:BE200" si="54">IF(N183="základní",J183,0)</f>
        <v>0</v>
      </c>
      <c r="BF183" s="139">
        <f t="shared" ref="BF183:BF200" si="55">IF(N183="snížená",J183,0)</f>
        <v>0</v>
      </c>
      <c r="BG183" s="139">
        <f t="shared" ref="BG183:BG200" si="56">IF(N183="zákl. přenesená",J183,0)</f>
        <v>0</v>
      </c>
      <c r="BH183" s="139">
        <f t="shared" ref="BH183:BH200" si="57">IF(N183="sníž. přenesená",J183,0)</f>
        <v>0</v>
      </c>
      <c r="BI183" s="139">
        <f t="shared" ref="BI183:BI200" si="58">IF(N183="nulová",J183,0)</f>
        <v>0</v>
      </c>
      <c r="BJ183" s="17" t="s">
        <v>80</v>
      </c>
      <c r="BK183" s="139">
        <f t="shared" ref="BK183:BK200" si="59">ROUND(I183*H183,2)</f>
        <v>0</v>
      </c>
      <c r="BL183" s="17" t="s">
        <v>150</v>
      </c>
      <c r="BM183" s="138" t="s">
        <v>1559</v>
      </c>
    </row>
    <row r="184" spans="2:65" s="1" customFormat="1" ht="16.5" customHeight="1">
      <c r="B184" s="32"/>
      <c r="C184" s="127" t="s">
        <v>654</v>
      </c>
      <c r="D184" s="127" t="s">
        <v>145</v>
      </c>
      <c r="E184" s="128" t="s">
        <v>1560</v>
      </c>
      <c r="F184" s="129" t="s">
        <v>1561</v>
      </c>
      <c r="G184" s="130" t="s">
        <v>1388</v>
      </c>
      <c r="H184" s="131">
        <v>4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1562</v>
      </c>
    </row>
    <row r="185" spans="2:65" s="1" customFormat="1" ht="16.5" customHeight="1">
      <c r="B185" s="32"/>
      <c r="C185" s="127" t="s">
        <v>658</v>
      </c>
      <c r="D185" s="127" t="s">
        <v>145</v>
      </c>
      <c r="E185" s="128" t="s">
        <v>1563</v>
      </c>
      <c r="F185" s="129" t="s">
        <v>1564</v>
      </c>
      <c r="G185" s="130" t="s">
        <v>1388</v>
      </c>
      <c r="H185" s="131">
        <v>2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1565</v>
      </c>
    </row>
    <row r="186" spans="2:65" s="1" customFormat="1" ht="16.5" customHeight="1">
      <c r="B186" s="32"/>
      <c r="C186" s="127" t="s">
        <v>662</v>
      </c>
      <c r="D186" s="127" t="s">
        <v>145</v>
      </c>
      <c r="E186" s="128" t="s">
        <v>1566</v>
      </c>
      <c r="F186" s="129" t="s">
        <v>1567</v>
      </c>
      <c r="G186" s="130" t="s">
        <v>1388</v>
      </c>
      <c r="H186" s="131">
        <v>11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1568</v>
      </c>
    </row>
    <row r="187" spans="2:65" s="1" customFormat="1" ht="16.5" customHeight="1">
      <c r="B187" s="32"/>
      <c r="C187" s="127" t="s">
        <v>666</v>
      </c>
      <c r="D187" s="127" t="s">
        <v>145</v>
      </c>
      <c r="E187" s="128" t="s">
        <v>1569</v>
      </c>
      <c r="F187" s="129" t="s">
        <v>1570</v>
      </c>
      <c r="G187" s="130" t="s">
        <v>1388</v>
      </c>
      <c r="H187" s="131">
        <v>6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1571</v>
      </c>
    </row>
    <row r="188" spans="2:65" s="1" customFormat="1" ht="16.5" customHeight="1">
      <c r="B188" s="32"/>
      <c r="C188" s="127" t="s">
        <v>671</v>
      </c>
      <c r="D188" s="127" t="s">
        <v>145</v>
      </c>
      <c r="E188" s="128" t="s">
        <v>1572</v>
      </c>
      <c r="F188" s="129" t="s">
        <v>1573</v>
      </c>
      <c r="G188" s="130" t="s">
        <v>1388</v>
      </c>
      <c r="H188" s="131">
        <v>13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1574</v>
      </c>
    </row>
    <row r="189" spans="2:65" s="1" customFormat="1" ht="16.5" customHeight="1">
      <c r="B189" s="32"/>
      <c r="C189" s="127" t="s">
        <v>675</v>
      </c>
      <c r="D189" s="127" t="s">
        <v>145</v>
      </c>
      <c r="E189" s="128" t="s">
        <v>1575</v>
      </c>
      <c r="F189" s="129" t="s">
        <v>1576</v>
      </c>
      <c r="G189" s="130" t="s">
        <v>1388</v>
      </c>
      <c r="H189" s="131">
        <v>19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1577</v>
      </c>
    </row>
    <row r="190" spans="2:65" s="1" customFormat="1" ht="16.5" customHeight="1">
      <c r="B190" s="32"/>
      <c r="C190" s="127" t="s">
        <v>679</v>
      </c>
      <c r="D190" s="127" t="s">
        <v>145</v>
      </c>
      <c r="E190" s="128" t="s">
        <v>1578</v>
      </c>
      <c r="F190" s="129" t="s">
        <v>1579</v>
      </c>
      <c r="G190" s="130" t="s">
        <v>1388</v>
      </c>
      <c r="H190" s="131">
        <v>6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1580</v>
      </c>
    </row>
    <row r="191" spans="2:65" s="1" customFormat="1" ht="16.5" customHeight="1">
      <c r="B191" s="32"/>
      <c r="C191" s="127" t="s">
        <v>683</v>
      </c>
      <c r="D191" s="127" t="s">
        <v>145</v>
      </c>
      <c r="E191" s="128" t="s">
        <v>1581</v>
      </c>
      <c r="F191" s="129" t="s">
        <v>1582</v>
      </c>
      <c r="G191" s="130" t="s">
        <v>1388</v>
      </c>
      <c r="H191" s="131">
        <v>3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1583</v>
      </c>
    </row>
    <row r="192" spans="2:65" s="1" customFormat="1" ht="16.5" customHeight="1">
      <c r="B192" s="32"/>
      <c r="C192" s="127" t="s">
        <v>687</v>
      </c>
      <c r="D192" s="127" t="s">
        <v>145</v>
      </c>
      <c r="E192" s="128" t="s">
        <v>1584</v>
      </c>
      <c r="F192" s="129" t="s">
        <v>1585</v>
      </c>
      <c r="G192" s="130" t="s">
        <v>1388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1586</v>
      </c>
    </row>
    <row r="193" spans="2:65" s="1" customFormat="1" ht="16.5" customHeight="1">
      <c r="B193" s="32"/>
      <c r="C193" s="127" t="s">
        <v>691</v>
      </c>
      <c r="D193" s="127" t="s">
        <v>145</v>
      </c>
      <c r="E193" s="128" t="s">
        <v>1587</v>
      </c>
      <c r="F193" s="129" t="s">
        <v>1588</v>
      </c>
      <c r="G193" s="130" t="s">
        <v>1388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1589</v>
      </c>
    </row>
    <row r="194" spans="2:65" s="1" customFormat="1" ht="16.5" customHeight="1">
      <c r="B194" s="32"/>
      <c r="C194" s="127" t="s">
        <v>1590</v>
      </c>
      <c r="D194" s="127" t="s">
        <v>145</v>
      </c>
      <c r="E194" s="128" t="s">
        <v>1591</v>
      </c>
      <c r="F194" s="129" t="s">
        <v>1592</v>
      </c>
      <c r="G194" s="130" t="s">
        <v>1388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1593</v>
      </c>
    </row>
    <row r="195" spans="2:65" s="1" customFormat="1" ht="16.5" customHeight="1">
      <c r="B195" s="32"/>
      <c r="C195" s="127" t="s">
        <v>698</v>
      </c>
      <c r="D195" s="127" t="s">
        <v>145</v>
      </c>
      <c r="E195" s="128" t="s">
        <v>1594</v>
      </c>
      <c r="F195" s="129" t="s">
        <v>1595</v>
      </c>
      <c r="G195" s="130" t="s">
        <v>1388</v>
      </c>
      <c r="H195" s="131">
        <v>2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1596</v>
      </c>
    </row>
    <row r="196" spans="2:65" s="1" customFormat="1" ht="16.5" customHeight="1">
      <c r="B196" s="32"/>
      <c r="C196" s="127" t="s">
        <v>706</v>
      </c>
      <c r="D196" s="127" t="s">
        <v>145</v>
      </c>
      <c r="E196" s="128" t="s">
        <v>1597</v>
      </c>
      <c r="F196" s="129" t="s">
        <v>1598</v>
      </c>
      <c r="G196" s="130" t="s">
        <v>1388</v>
      </c>
      <c r="H196" s="131">
        <v>48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1599</v>
      </c>
    </row>
    <row r="197" spans="2:65" s="1" customFormat="1" ht="16.5" customHeight="1">
      <c r="B197" s="32"/>
      <c r="C197" s="127" t="s">
        <v>711</v>
      </c>
      <c r="D197" s="127" t="s">
        <v>145</v>
      </c>
      <c r="E197" s="128" t="s">
        <v>1600</v>
      </c>
      <c r="F197" s="129" t="s">
        <v>1601</v>
      </c>
      <c r="G197" s="130" t="s">
        <v>1388</v>
      </c>
      <c r="H197" s="131">
        <v>3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1602</v>
      </c>
    </row>
    <row r="198" spans="2:65" s="1" customFormat="1" ht="16.5" customHeight="1">
      <c r="B198" s="32"/>
      <c r="C198" s="127" t="s">
        <v>715</v>
      </c>
      <c r="D198" s="127" t="s">
        <v>145</v>
      </c>
      <c r="E198" s="128" t="s">
        <v>1547</v>
      </c>
      <c r="F198" s="129" t="s">
        <v>1548</v>
      </c>
      <c r="G198" s="130" t="s">
        <v>669</v>
      </c>
      <c r="H198" s="131">
        <v>1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1603</v>
      </c>
    </row>
    <row r="199" spans="2:65" s="1" customFormat="1" ht="16.5" customHeight="1">
      <c r="B199" s="32"/>
      <c r="C199" s="127" t="s">
        <v>719</v>
      </c>
      <c r="D199" s="127" t="s">
        <v>145</v>
      </c>
      <c r="E199" s="128" t="s">
        <v>1604</v>
      </c>
      <c r="F199" s="129" t="s">
        <v>1605</v>
      </c>
      <c r="G199" s="130" t="s">
        <v>185</v>
      </c>
      <c r="H199" s="131">
        <v>50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1606</v>
      </c>
    </row>
    <row r="200" spans="2:65" s="1" customFormat="1" ht="16.5" customHeight="1">
      <c r="B200" s="32"/>
      <c r="C200" s="127" t="s">
        <v>723</v>
      </c>
      <c r="D200" s="127" t="s">
        <v>145</v>
      </c>
      <c r="E200" s="128" t="s">
        <v>1607</v>
      </c>
      <c r="F200" s="129" t="s">
        <v>1608</v>
      </c>
      <c r="G200" s="130" t="s">
        <v>185</v>
      </c>
      <c r="H200" s="131">
        <v>300</v>
      </c>
      <c r="I200" s="132"/>
      <c r="J200" s="133">
        <f t="shared" si="5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51"/>
        <v>0</v>
      </c>
      <c r="Q200" s="136">
        <v>0</v>
      </c>
      <c r="R200" s="136">
        <f t="shared" si="52"/>
        <v>0</v>
      </c>
      <c r="S200" s="136">
        <v>0</v>
      </c>
      <c r="T200" s="137">
        <f t="shared" si="5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54"/>
        <v>0</v>
      </c>
      <c r="BF200" s="139">
        <f t="shared" si="55"/>
        <v>0</v>
      </c>
      <c r="BG200" s="139">
        <f t="shared" si="56"/>
        <v>0</v>
      </c>
      <c r="BH200" s="139">
        <f t="shared" si="57"/>
        <v>0</v>
      </c>
      <c r="BI200" s="139">
        <f t="shared" si="58"/>
        <v>0</v>
      </c>
      <c r="BJ200" s="17" t="s">
        <v>80</v>
      </c>
      <c r="BK200" s="139">
        <f t="shared" si="59"/>
        <v>0</v>
      </c>
      <c r="BL200" s="17" t="s">
        <v>150</v>
      </c>
      <c r="BM200" s="138" t="s">
        <v>1609</v>
      </c>
    </row>
    <row r="201" spans="2:65" s="1" customFormat="1" ht="19.5">
      <c r="B201" s="32"/>
      <c r="D201" s="145" t="s">
        <v>397</v>
      </c>
      <c r="F201" s="175" t="s">
        <v>1610</v>
      </c>
      <c r="I201" s="142"/>
      <c r="L201" s="32"/>
      <c r="M201" s="143"/>
      <c r="T201" s="53"/>
      <c r="AT201" s="17" t="s">
        <v>397</v>
      </c>
      <c r="AU201" s="17" t="s">
        <v>82</v>
      </c>
    </row>
    <row r="202" spans="2:65" s="1" customFormat="1" ht="16.5" customHeight="1">
      <c r="B202" s="32"/>
      <c r="C202" s="127" t="s">
        <v>730</v>
      </c>
      <c r="D202" s="127" t="s">
        <v>145</v>
      </c>
      <c r="E202" s="128" t="s">
        <v>1611</v>
      </c>
      <c r="F202" s="129" t="s">
        <v>1612</v>
      </c>
      <c r="G202" s="130" t="s">
        <v>185</v>
      </c>
      <c r="H202" s="131">
        <v>160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1613</v>
      </c>
    </row>
    <row r="203" spans="2:65" s="1" customFormat="1" ht="19.5">
      <c r="B203" s="32"/>
      <c r="D203" s="145" t="s">
        <v>397</v>
      </c>
      <c r="F203" s="175" t="s">
        <v>1610</v>
      </c>
      <c r="I203" s="142"/>
      <c r="L203" s="32"/>
      <c r="M203" s="143"/>
      <c r="T203" s="53"/>
      <c r="AT203" s="17" t="s">
        <v>397</v>
      </c>
      <c r="AU203" s="17" t="s">
        <v>82</v>
      </c>
    </row>
    <row r="204" spans="2:65" s="1" customFormat="1" ht="16.5" customHeight="1">
      <c r="B204" s="32"/>
      <c r="C204" s="127" t="s">
        <v>735</v>
      </c>
      <c r="D204" s="127" t="s">
        <v>145</v>
      </c>
      <c r="E204" s="128" t="s">
        <v>1614</v>
      </c>
      <c r="F204" s="129" t="s">
        <v>1615</v>
      </c>
      <c r="G204" s="130" t="s">
        <v>148</v>
      </c>
      <c r="H204" s="131">
        <v>60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1616</v>
      </c>
    </row>
    <row r="205" spans="2:65" s="1" customFormat="1" ht="19.5">
      <c r="B205" s="32"/>
      <c r="D205" s="145" t="s">
        <v>397</v>
      </c>
      <c r="F205" s="175" t="s">
        <v>1610</v>
      </c>
      <c r="I205" s="142"/>
      <c r="L205" s="32"/>
      <c r="M205" s="143"/>
      <c r="T205" s="53"/>
      <c r="AT205" s="17" t="s">
        <v>397</v>
      </c>
      <c r="AU205" s="17" t="s">
        <v>82</v>
      </c>
    </row>
    <row r="206" spans="2:65" s="1" customFormat="1" ht="16.5" customHeight="1">
      <c r="B206" s="32"/>
      <c r="C206" s="127" t="s">
        <v>740</v>
      </c>
      <c r="D206" s="127" t="s">
        <v>145</v>
      </c>
      <c r="E206" s="128" t="s">
        <v>1617</v>
      </c>
      <c r="F206" s="129" t="s">
        <v>1618</v>
      </c>
      <c r="G206" s="130" t="s">
        <v>148</v>
      </c>
      <c r="H206" s="131">
        <v>15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1619</v>
      </c>
    </row>
    <row r="207" spans="2:65" s="1" customFormat="1" ht="19.5">
      <c r="B207" s="32"/>
      <c r="D207" s="145" t="s">
        <v>397</v>
      </c>
      <c r="F207" s="175" t="s">
        <v>1610</v>
      </c>
      <c r="I207" s="142"/>
      <c r="L207" s="32"/>
      <c r="M207" s="143"/>
      <c r="T207" s="53"/>
      <c r="AT207" s="17" t="s">
        <v>397</v>
      </c>
      <c r="AU207" s="17" t="s">
        <v>82</v>
      </c>
    </row>
    <row r="208" spans="2:65" s="11" customFormat="1" ht="22.9" customHeight="1">
      <c r="B208" s="115"/>
      <c r="D208" s="116" t="s">
        <v>71</v>
      </c>
      <c r="E208" s="125" t="s">
        <v>1620</v>
      </c>
      <c r="F208" s="125" t="s">
        <v>1621</v>
      </c>
      <c r="I208" s="118"/>
      <c r="J208" s="126">
        <f>BK208</f>
        <v>0</v>
      </c>
      <c r="L208" s="115"/>
      <c r="M208" s="120"/>
      <c r="P208" s="121">
        <f>SUM(P209:P213)</f>
        <v>0</v>
      </c>
      <c r="R208" s="121">
        <f>SUM(R209:R213)</f>
        <v>0</v>
      </c>
      <c r="T208" s="122">
        <f>SUM(T209:T213)</f>
        <v>0</v>
      </c>
      <c r="AR208" s="116" t="s">
        <v>80</v>
      </c>
      <c r="AT208" s="123" t="s">
        <v>71</v>
      </c>
      <c r="AU208" s="123" t="s">
        <v>80</v>
      </c>
      <c r="AY208" s="116" t="s">
        <v>142</v>
      </c>
      <c r="BK208" s="124">
        <f>SUM(BK209:BK213)</f>
        <v>0</v>
      </c>
    </row>
    <row r="209" spans="2:65" s="1" customFormat="1" ht="16.5" customHeight="1">
      <c r="B209" s="32"/>
      <c r="C209" s="127" t="s">
        <v>745</v>
      </c>
      <c r="D209" s="127" t="s">
        <v>145</v>
      </c>
      <c r="E209" s="128" t="s">
        <v>1622</v>
      </c>
      <c r="F209" s="129" t="s">
        <v>1623</v>
      </c>
      <c r="G209" s="130" t="s">
        <v>1388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1624</v>
      </c>
    </row>
    <row r="210" spans="2:65" s="1" customFormat="1" ht="16.5" customHeight="1">
      <c r="B210" s="32"/>
      <c r="C210" s="127" t="s">
        <v>750</v>
      </c>
      <c r="D210" s="127" t="s">
        <v>145</v>
      </c>
      <c r="E210" s="128" t="s">
        <v>1625</v>
      </c>
      <c r="F210" s="129" t="s">
        <v>1626</v>
      </c>
      <c r="G210" s="130" t="s">
        <v>1388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1627</v>
      </c>
    </row>
    <row r="211" spans="2:65" s="1" customFormat="1" ht="16.5" customHeight="1">
      <c r="B211" s="32"/>
      <c r="C211" s="127" t="s">
        <v>755</v>
      </c>
      <c r="D211" s="127" t="s">
        <v>145</v>
      </c>
      <c r="E211" s="128" t="s">
        <v>1628</v>
      </c>
      <c r="F211" s="129" t="s">
        <v>1629</v>
      </c>
      <c r="G211" s="130" t="s">
        <v>1388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1630</v>
      </c>
    </row>
    <row r="212" spans="2:65" s="1" customFormat="1" ht="16.5" customHeight="1">
      <c r="B212" s="32"/>
      <c r="C212" s="127" t="s">
        <v>761</v>
      </c>
      <c r="D212" s="127" t="s">
        <v>145</v>
      </c>
      <c r="E212" s="128" t="s">
        <v>1631</v>
      </c>
      <c r="F212" s="129" t="s">
        <v>1632</v>
      </c>
      <c r="G212" s="130" t="s">
        <v>1388</v>
      </c>
      <c r="H212" s="131">
        <v>3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1633</v>
      </c>
    </row>
    <row r="213" spans="2:65" s="1" customFormat="1" ht="16.5" customHeight="1">
      <c r="B213" s="32"/>
      <c r="C213" s="127" t="s">
        <v>766</v>
      </c>
      <c r="D213" s="127" t="s">
        <v>145</v>
      </c>
      <c r="E213" s="128" t="s">
        <v>1547</v>
      </c>
      <c r="F213" s="129" t="s">
        <v>1548</v>
      </c>
      <c r="G213" s="130" t="s">
        <v>669</v>
      </c>
      <c r="H213" s="131">
        <v>1</v>
      </c>
      <c r="I213" s="132"/>
      <c r="J213" s="133">
        <f>ROUND(I213*H213,2)</f>
        <v>0</v>
      </c>
      <c r="K213" s="129" t="s">
        <v>19</v>
      </c>
      <c r="L213" s="32"/>
      <c r="M213" s="134" t="s">
        <v>19</v>
      </c>
      <c r="N213" s="135" t="s">
        <v>43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150</v>
      </c>
      <c r="AT213" s="138" t="s">
        <v>145</v>
      </c>
      <c r="AU213" s="138" t="s">
        <v>82</v>
      </c>
      <c r="AY213" s="17" t="s">
        <v>142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80</v>
      </c>
      <c r="BK213" s="139">
        <f>ROUND(I213*H213,2)</f>
        <v>0</v>
      </c>
      <c r="BL213" s="17" t="s">
        <v>150</v>
      </c>
      <c r="BM213" s="138" t="s">
        <v>1634</v>
      </c>
    </row>
    <row r="214" spans="2:65" s="11" customFormat="1" ht="22.9" customHeight="1">
      <c r="B214" s="115"/>
      <c r="D214" s="116" t="s">
        <v>71</v>
      </c>
      <c r="E214" s="125" t="s">
        <v>1635</v>
      </c>
      <c r="F214" s="125" t="s">
        <v>1636</v>
      </c>
      <c r="I214" s="118"/>
      <c r="J214" s="126">
        <f>BK214</f>
        <v>0</v>
      </c>
      <c r="L214" s="115"/>
      <c r="M214" s="120"/>
      <c r="P214" s="121">
        <f>SUM(P215:P224)</f>
        <v>0</v>
      </c>
      <c r="R214" s="121">
        <f>SUM(R215:R224)</f>
        <v>0</v>
      </c>
      <c r="T214" s="122">
        <f>SUM(T215:T224)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SUM(BK215:BK224)</f>
        <v>0</v>
      </c>
    </row>
    <row r="215" spans="2:65" s="1" customFormat="1" ht="16.5" customHeight="1">
      <c r="B215" s="32"/>
      <c r="C215" s="127" t="s">
        <v>771</v>
      </c>
      <c r="D215" s="127" t="s">
        <v>145</v>
      </c>
      <c r="E215" s="128" t="s">
        <v>1637</v>
      </c>
      <c r="F215" s="129" t="s">
        <v>1638</v>
      </c>
      <c r="G215" s="130" t="s">
        <v>148</v>
      </c>
      <c r="H215" s="131">
        <v>15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1639</v>
      </c>
    </row>
    <row r="216" spans="2:65" s="1" customFormat="1" ht="29.25">
      <c r="B216" s="32"/>
      <c r="D216" s="145" t="s">
        <v>397</v>
      </c>
      <c r="F216" s="175" t="s">
        <v>1640</v>
      </c>
      <c r="I216" s="142"/>
      <c r="L216" s="32"/>
      <c r="M216" s="143"/>
      <c r="T216" s="53"/>
      <c r="AT216" s="17" t="s">
        <v>397</v>
      </c>
      <c r="AU216" s="17" t="s">
        <v>82</v>
      </c>
    </row>
    <row r="217" spans="2:65" s="1" customFormat="1" ht="16.5" customHeight="1">
      <c r="B217" s="32"/>
      <c r="C217" s="127" t="s">
        <v>776</v>
      </c>
      <c r="D217" s="127" t="s">
        <v>145</v>
      </c>
      <c r="E217" s="128" t="s">
        <v>1641</v>
      </c>
      <c r="F217" s="129" t="s">
        <v>1642</v>
      </c>
      <c r="G217" s="130" t="s">
        <v>148</v>
      </c>
      <c r="H217" s="131">
        <v>4</v>
      </c>
      <c r="I217" s="132"/>
      <c r="J217" s="133">
        <f>ROUND(I217*H217,2)</f>
        <v>0</v>
      </c>
      <c r="K217" s="129" t="s">
        <v>19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150</v>
      </c>
      <c r="AT217" s="138" t="s">
        <v>145</v>
      </c>
      <c r="AU217" s="138" t="s">
        <v>82</v>
      </c>
      <c r="AY217" s="17" t="s">
        <v>142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150</v>
      </c>
      <c r="BM217" s="138" t="s">
        <v>1643</v>
      </c>
    </row>
    <row r="218" spans="2:65" s="1" customFormat="1" ht="19.5">
      <c r="B218" s="32"/>
      <c r="D218" s="145" t="s">
        <v>397</v>
      </c>
      <c r="F218" s="175" t="s">
        <v>1644</v>
      </c>
      <c r="I218" s="142"/>
      <c r="L218" s="32"/>
      <c r="M218" s="143"/>
      <c r="T218" s="53"/>
      <c r="AT218" s="17" t="s">
        <v>397</v>
      </c>
      <c r="AU218" s="17" t="s">
        <v>82</v>
      </c>
    </row>
    <row r="219" spans="2:65" s="1" customFormat="1" ht="16.5" customHeight="1">
      <c r="B219" s="32"/>
      <c r="C219" s="127" t="s">
        <v>781</v>
      </c>
      <c r="D219" s="127" t="s">
        <v>145</v>
      </c>
      <c r="E219" s="128" t="s">
        <v>1645</v>
      </c>
      <c r="F219" s="129" t="s">
        <v>1646</v>
      </c>
      <c r="G219" s="130" t="s">
        <v>148</v>
      </c>
      <c r="H219" s="131">
        <v>7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1647</v>
      </c>
    </row>
    <row r="220" spans="2:65" s="1" customFormat="1" ht="19.5">
      <c r="B220" s="32"/>
      <c r="D220" s="145" t="s">
        <v>397</v>
      </c>
      <c r="F220" s="175" t="s">
        <v>1648</v>
      </c>
      <c r="I220" s="142"/>
      <c r="L220" s="32"/>
      <c r="M220" s="143"/>
      <c r="T220" s="53"/>
      <c r="AT220" s="17" t="s">
        <v>397</v>
      </c>
      <c r="AU220" s="17" t="s">
        <v>82</v>
      </c>
    </row>
    <row r="221" spans="2:65" s="1" customFormat="1" ht="16.5" customHeight="1">
      <c r="B221" s="32"/>
      <c r="C221" s="127" t="s">
        <v>788</v>
      </c>
      <c r="D221" s="127" t="s">
        <v>145</v>
      </c>
      <c r="E221" s="128" t="s">
        <v>1649</v>
      </c>
      <c r="F221" s="129" t="s">
        <v>1650</v>
      </c>
      <c r="G221" s="130" t="s">
        <v>148</v>
      </c>
      <c r="H221" s="131">
        <v>18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1651</v>
      </c>
    </row>
    <row r="222" spans="2:65" s="1" customFormat="1" ht="39">
      <c r="B222" s="32"/>
      <c r="D222" s="145" t="s">
        <v>397</v>
      </c>
      <c r="F222" s="175" t="s">
        <v>1652</v>
      </c>
      <c r="I222" s="142"/>
      <c r="L222" s="32"/>
      <c r="M222" s="143"/>
      <c r="T222" s="53"/>
      <c r="AT222" s="17" t="s">
        <v>397</v>
      </c>
      <c r="AU222" s="17" t="s">
        <v>82</v>
      </c>
    </row>
    <row r="223" spans="2:65" s="1" customFormat="1" ht="16.5" customHeight="1">
      <c r="B223" s="32"/>
      <c r="C223" s="127" t="s">
        <v>793</v>
      </c>
      <c r="D223" s="127" t="s">
        <v>145</v>
      </c>
      <c r="E223" s="128" t="s">
        <v>1653</v>
      </c>
      <c r="F223" s="129" t="s">
        <v>1654</v>
      </c>
      <c r="G223" s="130" t="s">
        <v>148</v>
      </c>
      <c r="H223" s="131">
        <v>6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150</v>
      </c>
      <c r="AT223" s="138" t="s">
        <v>145</v>
      </c>
      <c r="AU223" s="138" t="s">
        <v>82</v>
      </c>
      <c r="AY223" s="17" t="s">
        <v>142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150</v>
      </c>
      <c r="BM223" s="138" t="s">
        <v>1655</v>
      </c>
    </row>
    <row r="224" spans="2:65" s="1" customFormat="1" ht="19.5">
      <c r="B224" s="32"/>
      <c r="D224" s="145" t="s">
        <v>397</v>
      </c>
      <c r="F224" s="175" t="s">
        <v>1656</v>
      </c>
      <c r="I224" s="142"/>
      <c r="L224" s="32"/>
      <c r="M224" s="143"/>
      <c r="T224" s="53"/>
      <c r="AT224" s="17" t="s">
        <v>397</v>
      </c>
      <c r="AU224" s="17" t="s">
        <v>82</v>
      </c>
    </row>
    <row r="225" spans="2:65" s="11" customFormat="1" ht="22.9" customHeight="1">
      <c r="B225" s="115"/>
      <c r="D225" s="116" t="s">
        <v>71</v>
      </c>
      <c r="E225" s="125" t="s">
        <v>1657</v>
      </c>
      <c r="F225" s="125" t="s">
        <v>1658</v>
      </c>
      <c r="I225" s="118"/>
      <c r="J225" s="126">
        <f>BK225</f>
        <v>0</v>
      </c>
      <c r="L225" s="115"/>
      <c r="M225" s="120"/>
      <c r="P225" s="121">
        <f>SUM(P226:P238)</f>
        <v>0</v>
      </c>
      <c r="R225" s="121">
        <f>SUM(R226:R238)</f>
        <v>0</v>
      </c>
      <c r="T225" s="122">
        <f>SUM(T226:T238)</f>
        <v>0</v>
      </c>
      <c r="AR225" s="116" t="s">
        <v>80</v>
      </c>
      <c r="AT225" s="123" t="s">
        <v>71</v>
      </c>
      <c r="AU225" s="123" t="s">
        <v>80</v>
      </c>
      <c r="AY225" s="116" t="s">
        <v>142</v>
      </c>
      <c r="BK225" s="124">
        <f>SUM(BK226:BK238)</f>
        <v>0</v>
      </c>
    </row>
    <row r="226" spans="2:65" s="1" customFormat="1" ht="16.5" customHeight="1">
      <c r="B226" s="32"/>
      <c r="C226" s="127" t="s">
        <v>868</v>
      </c>
      <c r="D226" s="127" t="s">
        <v>145</v>
      </c>
      <c r="E226" s="128" t="s">
        <v>1659</v>
      </c>
      <c r="F226" s="129" t="s">
        <v>1660</v>
      </c>
      <c r="G226" s="130" t="s">
        <v>148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1661</v>
      </c>
    </row>
    <row r="227" spans="2:65" s="1" customFormat="1" ht="16.5" customHeight="1">
      <c r="B227" s="32"/>
      <c r="C227" s="127" t="s">
        <v>874</v>
      </c>
      <c r="D227" s="127" t="s">
        <v>145</v>
      </c>
      <c r="E227" s="128" t="s">
        <v>1662</v>
      </c>
      <c r="F227" s="129" t="s">
        <v>1663</v>
      </c>
      <c r="G227" s="130" t="s">
        <v>148</v>
      </c>
      <c r="H227" s="131">
        <v>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1664</v>
      </c>
    </row>
    <row r="228" spans="2:65" s="1" customFormat="1" ht="19.5">
      <c r="B228" s="32"/>
      <c r="D228" s="145" t="s">
        <v>397</v>
      </c>
      <c r="F228" s="175" t="s">
        <v>1665</v>
      </c>
      <c r="I228" s="142"/>
      <c r="L228" s="32"/>
      <c r="M228" s="143"/>
      <c r="T228" s="53"/>
      <c r="AT228" s="17" t="s">
        <v>397</v>
      </c>
      <c r="AU228" s="17" t="s">
        <v>82</v>
      </c>
    </row>
    <row r="229" spans="2:65" s="1" customFormat="1" ht="16.5" customHeight="1">
      <c r="B229" s="32"/>
      <c r="C229" s="127" t="s">
        <v>879</v>
      </c>
      <c r="D229" s="127" t="s">
        <v>145</v>
      </c>
      <c r="E229" s="128" t="s">
        <v>1666</v>
      </c>
      <c r="F229" s="129" t="s">
        <v>1667</v>
      </c>
      <c r="G229" s="130" t="s">
        <v>148</v>
      </c>
      <c r="H229" s="131">
        <v>1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1668</v>
      </c>
    </row>
    <row r="230" spans="2:65" s="1" customFormat="1" ht="16.5" customHeight="1">
      <c r="B230" s="32"/>
      <c r="C230" s="127" t="s">
        <v>884</v>
      </c>
      <c r="D230" s="127" t="s">
        <v>145</v>
      </c>
      <c r="E230" s="128" t="s">
        <v>1669</v>
      </c>
      <c r="F230" s="129" t="s">
        <v>1670</v>
      </c>
      <c r="G230" s="130" t="s">
        <v>148</v>
      </c>
      <c r="H230" s="131">
        <v>1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1671</v>
      </c>
    </row>
    <row r="231" spans="2:65" s="1" customFormat="1" ht="16.5" customHeight="1">
      <c r="B231" s="32"/>
      <c r="C231" s="127" t="s">
        <v>890</v>
      </c>
      <c r="D231" s="127" t="s">
        <v>145</v>
      </c>
      <c r="E231" s="128" t="s">
        <v>1672</v>
      </c>
      <c r="F231" s="129" t="s">
        <v>1673</v>
      </c>
      <c r="G231" s="130" t="s">
        <v>148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1674</v>
      </c>
    </row>
    <row r="232" spans="2:65" s="1" customFormat="1" ht="29.25">
      <c r="B232" s="32"/>
      <c r="D232" s="145" t="s">
        <v>397</v>
      </c>
      <c r="F232" s="175" t="s">
        <v>1675</v>
      </c>
      <c r="I232" s="142"/>
      <c r="L232" s="32"/>
      <c r="M232" s="143"/>
      <c r="T232" s="53"/>
      <c r="AT232" s="17" t="s">
        <v>397</v>
      </c>
      <c r="AU232" s="17" t="s">
        <v>82</v>
      </c>
    </row>
    <row r="233" spans="2:65" s="1" customFormat="1" ht="16.5" customHeight="1">
      <c r="B233" s="32"/>
      <c r="C233" s="127" t="s">
        <v>895</v>
      </c>
      <c r="D233" s="127" t="s">
        <v>145</v>
      </c>
      <c r="E233" s="128" t="s">
        <v>1676</v>
      </c>
      <c r="F233" s="129" t="s">
        <v>1677</v>
      </c>
      <c r="G233" s="130" t="s">
        <v>148</v>
      </c>
      <c r="H233" s="131">
        <v>3</v>
      </c>
      <c r="I233" s="132"/>
      <c r="J233" s="133">
        <f t="shared" ref="J233:J238" si="60">ROUND(I233*H233,2)</f>
        <v>0</v>
      </c>
      <c r="K233" s="129" t="s">
        <v>19</v>
      </c>
      <c r="L233" s="32"/>
      <c r="M233" s="134" t="s">
        <v>19</v>
      </c>
      <c r="N233" s="135" t="s">
        <v>43</v>
      </c>
      <c r="P233" s="136">
        <f t="shared" ref="P233:P238" si="61">O233*H233</f>
        <v>0</v>
      </c>
      <c r="Q233" s="136">
        <v>0</v>
      </c>
      <c r="R233" s="136">
        <f t="shared" ref="R233:R238" si="62">Q233*H233</f>
        <v>0</v>
      </c>
      <c r="S233" s="136">
        <v>0</v>
      </c>
      <c r="T233" s="137">
        <f t="shared" ref="T233:T238" si="63">S233*H233</f>
        <v>0</v>
      </c>
      <c r="AR233" s="138" t="s">
        <v>150</v>
      </c>
      <c r="AT233" s="138" t="s">
        <v>145</v>
      </c>
      <c r="AU233" s="138" t="s">
        <v>82</v>
      </c>
      <c r="AY233" s="17" t="s">
        <v>142</v>
      </c>
      <c r="BE233" s="139">
        <f t="shared" ref="BE233:BE238" si="64">IF(N233="základní",J233,0)</f>
        <v>0</v>
      </c>
      <c r="BF233" s="139">
        <f t="shared" ref="BF233:BF238" si="65">IF(N233="snížená",J233,0)</f>
        <v>0</v>
      </c>
      <c r="BG233" s="139">
        <f t="shared" ref="BG233:BG238" si="66">IF(N233="zákl. přenesená",J233,0)</f>
        <v>0</v>
      </c>
      <c r="BH233" s="139">
        <f t="shared" ref="BH233:BH238" si="67">IF(N233="sníž. přenesená",J233,0)</f>
        <v>0</v>
      </c>
      <c r="BI233" s="139">
        <f t="shared" ref="BI233:BI238" si="68">IF(N233="nulová",J233,0)</f>
        <v>0</v>
      </c>
      <c r="BJ233" s="17" t="s">
        <v>80</v>
      </c>
      <c r="BK233" s="139">
        <f t="shared" ref="BK233:BK238" si="69">ROUND(I233*H233,2)</f>
        <v>0</v>
      </c>
      <c r="BL233" s="17" t="s">
        <v>150</v>
      </c>
      <c r="BM233" s="138" t="s">
        <v>1678</v>
      </c>
    </row>
    <row r="234" spans="2:65" s="1" customFormat="1" ht="16.5" customHeight="1">
      <c r="B234" s="32"/>
      <c r="C234" s="127" t="s">
        <v>899</v>
      </c>
      <c r="D234" s="127" t="s">
        <v>145</v>
      </c>
      <c r="E234" s="128" t="s">
        <v>1679</v>
      </c>
      <c r="F234" s="129" t="s">
        <v>1680</v>
      </c>
      <c r="G234" s="130" t="s">
        <v>148</v>
      </c>
      <c r="H234" s="131">
        <v>1</v>
      </c>
      <c r="I234" s="132"/>
      <c r="J234" s="133">
        <f t="shared" si="60"/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 t="shared" si="61"/>
        <v>0</v>
      </c>
      <c r="Q234" s="136">
        <v>0</v>
      </c>
      <c r="R234" s="136">
        <f t="shared" si="62"/>
        <v>0</v>
      </c>
      <c r="S234" s="136">
        <v>0</v>
      </c>
      <c r="T234" s="137">
        <f t="shared" si="63"/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 t="shared" si="64"/>
        <v>0</v>
      </c>
      <c r="BF234" s="139">
        <f t="shared" si="65"/>
        <v>0</v>
      </c>
      <c r="BG234" s="139">
        <f t="shared" si="66"/>
        <v>0</v>
      </c>
      <c r="BH234" s="139">
        <f t="shared" si="67"/>
        <v>0</v>
      </c>
      <c r="BI234" s="139">
        <f t="shared" si="68"/>
        <v>0</v>
      </c>
      <c r="BJ234" s="17" t="s">
        <v>80</v>
      </c>
      <c r="BK234" s="139">
        <f t="shared" si="69"/>
        <v>0</v>
      </c>
      <c r="BL234" s="17" t="s">
        <v>150</v>
      </c>
      <c r="BM234" s="138" t="s">
        <v>1681</v>
      </c>
    </row>
    <row r="235" spans="2:65" s="1" customFormat="1" ht="16.5" customHeight="1">
      <c r="B235" s="32"/>
      <c r="C235" s="127" t="s">
        <v>904</v>
      </c>
      <c r="D235" s="127" t="s">
        <v>145</v>
      </c>
      <c r="E235" s="128" t="s">
        <v>1682</v>
      </c>
      <c r="F235" s="129" t="s">
        <v>1683</v>
      </c>
      <c r="G235" s="130" t="s">
        <v>148</v>
      </c>
      <c r="H235" s="131">
        <v>1</v>
      </c>
      <c r="I235" s="132"/>
      <c r="J235" s="133">
        <f t="shared" si="60"/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 t="shared" si="61"/>
        <v>0</v>
      </c>
      <c r="Q235" s="136">
        <v>0</v>
      </c>
      <c r="R235" s="136">
        <f t="shared" si="62"/>
        <v>0</v>
      </c>
      <c r="S235" s="136">
        <v>0</v>
      </c>
      <c r="T235" s="137">
        <f t="shared" si="63"/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 t="shared" si="64"/>
        <v>0</v>
      </c>
      <c r="BF235" s="139">
        <f t="shared" si="65"/>
        <v>0</v>
      </c>
      <c r="BG235" s="139">
        <f t="shared" si="66"/>
        <v>0</v>
      </c>
      <c r="BH235" s="139">
        <f t="shared" si="67"/>
        <v>0</v>
      </c>
      <c r="BI235" s="139">
        <f t="shared" si="68"/>
        <v>0</v>
      </c>
      <c r="BJ235" s="17" t="s">
        <v>80</v>
      </c>
      <c r="BK235" s="139">
        <f t="shared" si="69"/>
        <v>0</v>
      </c>
      <c r="BL235" s="17" t="s">
        <v>150</v>
      </c>
      <c r="BM235" s="138" t="s">
        <v>1684</v>
      </c>
    </row>
    <row r="236" spans="2:65" s="1" customFormat="1" ht="16.5" customHeight="1">
      <c r="B236" s="32"/>
      <c r="C236" s="127" t="s">
        <v>911</v>
      </c>
      <c r="D236" s="127" t="s">
        <v>145</v>
      </c>
      <c r="E236" s="128" t="s">
        <v>1685</v>
      </c>
      <c r="F236" s="129" t="s">
        <v>1686</v>
      </c>
      <c r="G236" s="130" t="s">
        <v>148</v>
      </c>
      <c r="H236" s="131">
        <v>1</v>
      </c>
      <c r="I236" s="132"/>
      <c r="J236" s="133">
        <f t="shared" si="60"/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 t="shared" si="61"/>
        <v>0</v>
      </c>
      <c r="Q236" s="136">
        <v>0</v>
      </c>
      <c r="R236" s="136">
        <f t="shared" si="62"/>
        <v>0</v>
      </c>
      <c r="S236" s="136">
        <v>0</v>
      </c>
      <c r="T236" s="137">
        <f t="shared" si="63"/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 t="shared" si="64"/>
        <v>0</v>
      </c>
      <c r="BF236" s="139">
        <f t="shared" si="65"/>
        <v>0</v>
      </c>
      <c r="BG236" s="139">
        <f t="shared" si="66"/>
        <v>0</v>
      </c>
      <c r="BH236" s="139">
        <f t="shared" si="67"/>
        <v>0</v>
      </c>
      <c r="BI236" s="139">
        <f t="shared" si="68"/>
        <v>0</v>
      </c>
      <c r="BJ236" s="17" t="s">
        <v>80</v>
      </c>
      <c r="BK236" s="139">
        <f t="shared" si="69"/>
        <v>0</v>
      </c>
      <c r="BL236" s="17" t="s">
        <v>150</v>
      </c>
      <c r="BM236" s="138" t="s">
        <v>1687</v>
      </c>
    </row>
    <row r="237" spans="2:65" s="1" customFormat="1" ht="16.5" customHeight="1">
      <c r="B237" s="32"/>
      <c r="C237" s="127" t="s">
        <v>922</v>
      </c>
      <c r="D237" s="127" t="s">
        <v>145</v>
      </c>
      <c r="E237" s="128" t="s">
        <v>1688</v>
      </c>
      <c r="F237" s="129" t="s">
        <v>1689</v>
      </c>
      <c r="G237" s="130" t="s">
        <v>148</v>
      </c>
      <c r="H237" s="131">
        <v>1</v>
      </c>
      <c r="I237" s="132"/>
      <c r="J237" s="133">
        <f t="shared" si="60"/>
        <v>0</v>
      </c>
      <c r="K237" s="129" t="s">
        <v>19</v>
      </c>
      <c r="L237" s="32"/>
      <c r="M237" s="134" t="s">
        <v>19</v>
      </c>
      <c r="N237" s="135" t="s">
        <v>43</v>
      </c>
      <c r="P237" s="136">
        <f t="shared" si="61"/>
        <v>0</v>
      </c>
      <c r="Q237" s="136">
        <v>0</v>
      </c>
      <c r="R237" s="136">
        <f t="shared" si="62"/>
        <v>0</v>
      </c>
      <c r="S237" s="136">
        <v>0</v>
      </c>
      <c r="T237" s="137">
        <f t="shared" si="63"/>
        <v>0</v>
      </c>
      <c r="AR237" s="138" t="s">
        <v>150</v>
      </c>
      <c r="AT237" s="138" t="s">
        <v>145</v>
      </c>
      <c r="AU237" s="138" t="s">
        <v>82</v>
      </c>
      <c r="AY237" s="17" t="s">
        <v>142</v>
      </c>
      <c r="BE237" s="139">
        <f t="shared" si="64"/>
        <v>0</v>
      </c>
      <c r="BF237" s="139">
        <f t="shared" si="65"/>
        <v>0</v>
      </c>
      <c r="BG237" s="139">
        <f t="shared" si="66"/>
        <v>0</v>
      </c>
      <c r="BH237" s="139">
        <f t="shared" si="67"/>
        <v>0</v>
      </c>
      <c r="BI237" s="139">
        <f t="shared" si="68"/>
        <v>0</v>
      </c>
      <c r="BJ237" s="17" t="s">
        <v>80</v>
      </c>
      <c r="BK237" s="139">
        <f t="shared" si="69"/>
        <v>0</v>
      </c>
      <c r="BL237" s="17" t="s">
        <v>150</v>
      </c>
      <c r="BM237" s="138" t="s">
        <v>1690</v>
      </c>
    </row>
    <row r="238" spans="2:65" s="1" customFormat="1" ht="16.5" customHeight="1">
      <c r="B238" s="32"/>
      <c r="C238" s="127" t="s">
        <v>931</v>
      </c>
      <c r="D238" s="127" t="s">
        <v>145</v>
      </c>
      <c r="E238" s="128" t="s">
        <v>1691</v>
      </c>
      <c r="F238" s="129" t="s">
        <v>1692</v>
      </c>
      <c r="G238" s="130" t="s">
        <v>148</v>
      </c>
      <c r="H238" s="131">
        <v>1</v>
      </c>
      <c r="I238" s="132"/>
      <c r="J238" s="133">
        <f t="shared" si="60"/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 t="shared" si="61"/>
        <v>0</v>
      </c>
      <c r="Q238" s="136">
        <v>0</v>
      </c>
      <c r="R238" s="136">
        <f t="shared" si="62"/>
        <v>0</v>
      </c>
      <c r="S238" s="136">
        <v>0</v>
      </c>
      <c r="T238" s="137">
        <f t="shared" si="63"/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 t="shared" si="64"/>
        <v>0</v>
      </c>
      <c r="BF238" s="139">
        <f t="shared" si="65"/>
        <v>0</v>
      </c>
      <c r="BG238" s="139">
        <f t="shared" si="66"/>
        <v>0</v>
      </c>
      <c r="BH238" s="139">
        <f t="shared" si="67"/>
        <v>0</v>
      </c>
      <c r="BI238" s="139">
        <f t="shared" si="68"/>
        <v>0</v>
      </c>
      <c r="BJ238" s="17" t="s">
        <v>80</v>
      </c>
      <c r="BK238" s="139">
        <f t="shared" si="69"/>
        <v>0</v>
      </c>
      <c r="BL238" s="17" t="s">
        <v>150</v>
      </c>
      <c r="BM238" s="138" t="s">
        <v>1693</v>
      </c>
    </row>
    <row r="239" spans="2:65" s="11" customFormat="1" ht="22.9" customHeight="1">
      <c r="B239" s="115"/>
      <c r="D239" s="116" t="s">
        <v>71</v>
      </c>
      <c r="E239" s="125" t="s">
        <v>1694</v>
      </c>
      <c r="F239" s="125" t="s">
        <v>1695</v>
      </c>
      <c r="I239" s="118"/>
      <c r="J239" s="126">
        <f>BK239</f>
        <v>0</v>
      </c>
      <c r="L239" s="115"/>
      <c r="M239" s="120"/>
      <c r="P239" s="121">
        <f>SUM(P240:P251)</f>
        <v>0</v>
      </c>
      <c r="R239" s="121">
        <f>SUM(R240:R251)</f>
        <v>0</v>
      </c>
      <c r="T239" s="122">
        <f>SUM(T240:T251)</f>
        <v>0</v>
      </c>
      <c r="AR239" s="116" t="s">
        <v>80</v>
      </c>
      <c r="AT239" s="123" t="s">
        <v>71</v>
      </c>
      <c r="AU239" s="123" t="s">
        <v>80</v>
      </c>
      <c r="AY239" s="116" t="s">
        <v>142</v>
      </c>
      <c r="BK239" s="124">
        <f>SUM(BK240:BK251)</f>
        <v>0</v>
      </c>
    </row>
    <row r="240" spans="2:65" s="1" customFormat="1" ht="16.5" customHeight="1">
      <c r="B240" s="32"/>
      <c r="C240" s="127" t="s">
        <v>798</v>
      </c>
      <c r="D240" s="127" t="s">
        <v>145</v>
      </c>
      <c r="E240" s="128" t="s">
        <v>1696</v>
      </c>
      <c r="F240" s="129" t="s">
        <v>1697</v>
      </c>
      <c r="G240" s="130" t="s">
        <v>669</v>
      </c>
      <c r="H240" s="131">
        <v>1</v>
      </c>
      <c r="I240" s="132"/>
      <c r="J240" s="133">
        <f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150</v>
      </c>
      <c r="AT240" s="138" t="s">
        <v>145</v>
      </c>
      <c r="AU240" s="138" t="s">
        <v>82</v>
      </c>
      <c r="AY240" s="17" t="s">
        <v>142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80</v>
      </c>
      <c r="BK240" s="139">
        <f>ROUND(I240*H240,2)</f>
        <v>0</v>
      </c>
      <c r="BL240" s="17" t="s">
        <v>150</v>
      </c>
      <c r="BM240" s="138" t="s">
        <v>1698</v>
      </c>
    </row>
    <row r="241" spans="2:65" s="1" customFormat="1" ht="16.5" customHeight="1">
      <c r="B241" s="32"/>
      <c r="C241" s="127" t="s">
        <v>804</v>
      </c>
      <c r="D241" s="127" t="s">
        <v>145</v>
      </c>
      <c r="E241" s="128" t="s">
        <v>1699</v>
      </c>
      <c r="F241" s="129" t="s">
        <v>1700</v>
      </c>
      <c r="G241" s="130" t="s">
        <v>669</v>
      </c>
      <c r="H241" s="131">
        <v>1</v>
      </c>
      <c r="I241" s="132"/>
      <c r="J241" s="133">
        <f>ROUND(I241*H241,2)</f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150</v>
      </c>
      <c r="AT241" s="138" t="s">
        <v>145</v>
      </c>
      <c r="AU241" s="138" t="s">
        <v>82</v>
      </c>
      <c r="AY241" s="17" t="s">
        <v>142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80</v>
      </c>
      <c r="BK241" s="139">
        <f>ROUND(I241*H241,2)</f>
        <v>0</v>
      </c>
      <c r="BL241" s="17" t="s">
        <v>150</v>
      </c>
      <c r="BM241" s="138" t="s">
        <v>1701</v>
      </c>
    </row>
    <row r="242" spans="2:65" s="1" customFormat="1" ht="16.5" customHeight="1">
      <c r="B242" s="32"/>
      <c r="C242" s="127" t="s">
        <v>809</v>
      </c>
      <c r="D242" s="127" t="s">
        <v>145</v>
      </c>
      <c r="E242" s="128" t="s">
        <v>1702</v>
      </c>
      <c r="F242" s="129" t="s">
        <v>1703</v>
      </c>
      <c r="G242" s="130" t="s">
        <v>1704</v>
      </c>
      <c r="H242" s="131">
        <v>42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1705</v>
      </c>
    </row>
    <row r="243" spans="2:65" s="1" customFormat="1" ht="16.5" customHeight="1">
      <c r="B243" s="32"/>
      <c r="C243" s="127" t="s">
        <v>814</v>
      </c>
      <c r="D243" s="127" t="s">
        <v>145</v>
      </c>
      <c r="E243" s="128" t="s">
        <v>1706</v>
      </c>
      <c r="F243" s="129" t="s">
        <v>1707</v>
      </c>
      <c r="G243" s="130" t="s">
        <v>1704</v>
      </c>
      <c r="H243" s="131">
        <v>80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150</v>
      </c>
      <c r="AT243" s="138" t="s">
        <v>145</v>
      </c>
      <c r="AU243" s="138" t="s">
        <v>82</v>
      </c>
      <c r="AY243" s="17" t="s">
        <v>142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150</v>
      </c>
      <c r="BM243" s="138" t="s">
        <v>1708</v>
      </c>
    </row>
    <row r="244" spans="2:65" s="1" customFormat="1" ht="16.5" customHeight="1">
      <c r="B244" s="32"/>
      <c r="C244" s="127" t="s">
        <v>819</v>
      </c>
      <c r="D244" s="127" t="s">
        <v>145</v>
      </c>
      <c r="E244" s="128" t="s">
        <v>1709</v>
      </c>
      <c r="F244" s="129" t="s">
        <v>1710</v>
      </c>
      <c r="G244" s="130" t="s">
        <v>1704</v>
      </c>
      <c r="H244" s="131">
        <v>8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150</v>
      </c>
      <c r="AT244" s="138" t="s">
        <v>145</v>
      </c>
      <c r="AU244" s="138" t="s">
        <v>82</v>
      </c>
      <c r="AY244" s="17" t="s">
        <v>142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150</v>
      </c>
      <c r="BM244" s="138" t="s">
        <v>1711</v>
      </c>
    </row>
    <row r="245" spans="2:65" s="1" customFormat="1" ht="19.5">
      <c r="B245" s="32"/>
      <c r="D245" s="145" t="s">
        <v>397</v>
      </c>
      <c r="F245" s="175" t="s">
        <v>1712</v>
      </c>
      <c r="I245" s="142"/>
      <c r="L245" s="32"/>
      <c r="M245" s="143"/>
      <c r="T245" s="53"/>
      <c r="AT245" s="17" t="s">
        <v>397</v>
      </c>
      <c r="AU245" s="17" t="s">
        <v>82</v>
      </c>
    </row>
    <row r="246" spans="2:65" s="1" customFormat="1" ht="16.5" customHeight="1">
      <c r="B246" s="32"/>
      <c r="C246" s="127" t="s">
        <v>824</v>
      </c>
      <c r="D246" s="127" t="s">
        <v>145</v>
      </c>
      <c r="E246" s="128" t="s">
        <v>1713</v>
      </c>
      <c r="F246" s="129" t="s">
        <v>1714</v>
      </c>
      <c r="G246" s="130" t="s">
        <v>1704</v>
      </c>
      <c r="H246" s="131">
        <v>20</v>
      </c>
      <c r="I246" s="132"/>
      <c r="J246" s="133">
        <f>ROUND(I246*H246,2)</f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150</v>
      </c>
      <c r="AT246" s="138" t="s">
        <v>145</v>
      </c>
      <c r="AU246" s="138" t="s">
        <v>82</v>
      </c>
      <c r="AY246" s="17" t="s">
        <v>142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80</v>
      </c>
      <c r="BK246" s="139">
        <f>ROUND(I246*H246,2)</f>
        <v>0</v>
      </c>
      <c r="BL246" s="17" t="s">
        <v>150</v>
      </c>
      <c r="BM246" s="138" t="s">
        <v>1715</v>
      </c>
    </row>
    <row r="247" spans="2:65" s="1" customFormat="1" ht="16.5" customHeight="1">
      <c r="B247" s="32"/>
      <c r="C247" s="127" t="s">
        <v>829</v>
      </c>
      <c r="D247" s="127" t="s">
        <v>145</v>
      </c>
      <c r="E247" s="128" t="s">
        <v>1716</v>
      </c>
      <c r="F247" s="129" t="s">
        <v>1717</v>
      </c>
      <c r="G247" s="130" t="s">
        <v>1704</v>
      </c>
      <c r="H247" s="131">
        <v>16</v>
      </c>
      <c r="I247" s="132"/>
      <c r="J247" s="133">
        <f>ROUND(I247*H247,2)</f>
        <v>0</v>
      </c>
      <c r="K247" s="129" t="s">
        <v>19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150</v>
      </c>
      <c r="AT247" s="138" t="s">
        <v>145</v>
      </c>
      <c r="AU247" s="138" t="s">
        <v>82</v>
      </c>
      <c r="AY247" s="17" t="s">
        <v>142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150</v>
      </c>
      <c r="BM247" s="138" t="s">
        <v>1718</v>
      </c>
    </row>
    <row r="248" spans="2:65" s="1" customFormat="1" ht="19.5">
      <c r="B248" s="32"/>
      <c r="D248" s="145" t="s">
        <v>397</v>
      </c>
      <c r="F248" s="175" t="s">
        <v>1719</v>
      </c>
      <c r="I248" s="142"/>
      <c r="L248" s="32"/>
      <c r="M248" s="143"/>
      <c r="T248" s="53"/>
      <c r="AT248" s="17" t="s">
        <v>397</v>
      </c>
      <c r="AU248" s="17" t="s">
        <v>82</v>
      </c>
    </row>
    <row r="249" spans="2:65" s="1" customFormat="1" ht="16.5" customHeight="1">
      <c r="B249" s="32"/>
      <c r="C249" s="127" t="s">
        <v>834</v>
      </c>
      <c r="D249" s="127" t="s">
        <v>145</v>
      </c>
      <c r="E249" s="128" t="s">
        <v>1371</v>
      </c>
      <c r="F249" s="129" t="s">
        <v>1372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1720</v>
      </c>
    </row>
    <row r="250" spans="2:65" s="1" customFormat="1" ht="16.5" customHeight="1">
      <c r="B250" s="32"/>
      <c r="C250" s="127" t="s">
        <v>839</v>
      </c>
      <c r="D250" s="127" t="s">
        <v>145</v>
      </c>
      <c r="E250" s="128" t="s">
        <v>1362</v>
      </c>
      <c r="F250" s="129" t="s">
        <v>1721</v>
      </c>
      <c r="G250" s="130" t="s">
        <v>669</v>
      </c>
      <c r="H250" s="131">
        <v>1</v>
      </c>
      <c r="I250" s="132"/>
      <c r="J250" s="133">
        <f>ROUND(I250*H250,2)</f>
        <v>0</v>
      </c>
      <c r="K250" s="129" t="s">
        <v>19</v>
      </c>
      <c r="L250" s="32"/>
      <c r="M250" s="134" t="s">
        <v>19</v>
      </c>
      <c r="N250" s="135" t="s">
        <v>43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150</v>
      </c>
      <c r="AT250" s="138" t="s">
        <v>145</v>
      </c>
      <c r="AU250" s="138" t="s">
        <v>82</v>
      </c>
      <c r="AY250" s="17" t="s">
        <v>142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80</v>
      </c>
      <c r="BK250" s="139">
        <f>ROUND(I250*H250,2)</f>
        <v>0</v>
      </c>
      <c r="BL250" s="17" t="s">
        <v>150</v>
      </c>
      <c r="BM250" s="138" t="s">
        <v>1722</v>
      </c>
    </row>
    <row r="251" spans="2:65" s="1" customFormat="1" ht="16.5" customHeight="1">
      <c r="B251" s="32"/>
      <c r="C251" s="127" t="s">
        <v>844</v>
      </c>
      <c r="D251" s="127" t="s">
        <v>145</v>
      </c>
      <c r="E251" s="128" t="s">
        <v>1368</v>
      </c>
      <c r="F251" s="129" t="s">
        <v>1369</v>
      </c>
      <c r="G251" s="130" t="s">
        <v>669</v>
      </c>
      <c r="H251" s="131">
        <v>1</v>
      </c>
      <c r="I251" s="132"/>
      <c r="J251" s="133">
        <f>ROUND(I251*H251,2)</f>
        <v>0</v>
      </c>
      <c r="K251" s="129" t="s">
        <v>19</v>
      </c>
      <c r="L251" s="32"/>
      <c r="M251" s="179" t="s">
        <v>19</v>
      </c>
      <c r="N251" s="180" t="s">
        <v>43</v>
      </c>
      <c r="O251" s="18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150</v>
      </c>
      <c r="BM251" s="138" t="s">
        <v>316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wH5kJPKgdqQBKBzALmzFaK0BxdvLm+wkWz1g884oY9KyJY0wJQS5MyBUugluKorAXBYPPXOH1wVry6ejoxgpQA==" saltValue="iSCD92bunS27IBnSUJhw3YY1Qu4rLijoHIhkeywzSFOkVhjYnI4T4V/kIHJmP+ugI5xYdxjGtbtZ6/Tf6pQZLQ==" spinCount="100000" sheet="1" objects="1" scenarios="1" formatColumns="0" formatRows="0" autoFilter="0"/>
  <autoFilter ref="C87:K251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1723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05 - Vzduchotechnika - 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1724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1725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1726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1727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1728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1729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1730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1731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1732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1733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1734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1735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1736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1733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1737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1738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1726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1739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1740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1732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1733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1734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1741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1738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1726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1739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1742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1743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1732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1733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1734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1744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1738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1726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1739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1740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1743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1732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1733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1734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1745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1746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1747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1748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7" t="str">
        <f>E7</f>
        <v>Rekonstrukce kuchyně ZŠ speciální a MŠ Chomutov, ul. Palachova</v>
      </c>
      <c r="F113" s="308"/>
      <c r="G113" s="308"/>
      <c r="H113" s="308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297" t="str">
        <f>E9</f>
        <v>SO 05 - Vzduchotechnika - Uznatelné</v>
      </c>
      <c r="F115" s="306"/>
      <c r="G115" s="306"/>
      <c r="H115" s="30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71</v>
      </c>
      <c r="E124" s="117" t="s">
        <v>644</v>
      </c>
      <c r="F124" s="117" t="s">
        <v>1749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71</v>
      </c>
      <c r="E125" s="125" t="s">
        <v>647</v>
      </c>
      <c r="F125" s="125" t="s">
        <v>1750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>
      <c r="B126" s="32"/>
      <c r="C126" s="127" t="s">
        <v>80</v>
      </c>
      <c r="D126" s="127" t="s">
        <v>145</v>
      </c>
      <c r="E126" s="128" t="s">
        <v>1751</v>
      </c>
      <c r="F126" s="129" t="s">
        <v>1752</v>
      </c>
      <c r="G126" s="130" t="s">
        <v>1388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1753</v>
      </c>
    </row>
    <row r="127" spans="2:65" s="1" customFormat="1" ht="48.75">
      <c r="B127" s="32"/>
      <c r="D127" s="145" t="s">
        <v>397</v>
      </c>
      <c r="F127" s="175" t="s">
        <v>1754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651</v>
      </c>
      <c r="F128" s="125" t="s">
        <v>1755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>
      <c r="B129" s="32"/>
      <c r="C129" s="127" t="s">
        <v>82</v>
      </c>
      <c r="D129" s="127" t="s">
        <v>145</v>
      </c>
      <c r="E129" s="128" t="s">
        <v>1756</v>
      </c>
      <c r="F129" s="129" t="s">
        <v>1757</v>
      </c>
      <c r="G129" s="130" t="s">
        <v>1388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1758</v>
      </c>
    </row>
    <row r="130" spans="2:65" s="1" customFormat="1" ht="24.2" customHeight="1">
      <c r="B130" s="32"/>
      <c r="C130" s="127" t="s">
        <v>143</v>
      </c>
      <c r="D130" s="127" t="s">
        <v>145</v>
      </c>
      <c r="E130" s="128" t="s">
        <v>1759</v>
      </c>
      <c r="F130" s="129" t="s">
        <v>1760</v>
      </c>
      <c r="G130" s="130" t="s">
        <v>1388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1761</v>
      </c>
    </row>
    <row r="131" spans="2:65" s="1" customFormat="1" ht="37.9" customHeight="1">
      <c r="B131" s="32"/>
      <c r="C131" s="127" t="s">
        <v>150</v>
      </c>
      <c r="D131" s="127" t="s">
        <v>145</v>
      </c>
      <c r="E131" s="128" t="s">
        <v>1762</v>
      </c>
      <c r="F131" s="129" t="s">
        <v>1763</v>
      </c>
      <c r="G131" s="130" t="s">
        <v>1388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1764</v>
      </c>
    </row>
    <row r="132" spans="2:65" s="1" customFormat="1" ht="33" customHeight="1">
      <c r="B132" s="32"/>
      <c r="C132" s="127" t="s">
        <v>182</v>
      </c>
      <c r="D132" s="127" t="s">
        <v>145</v>
      </c>
      <c r="E132" s="128" t="s">
        <v>1765</v>
      </c>
      <c r="F132" s="129" t="s">
        <v>1766</v>
      </c>
      <c r="G132" s="130" t="s">
        <v>1388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1767</v>
      </c>
    </row>
    <row r="133" spans="2:65" s="1" customFormat="1" ht="37.9" customHeight="1">
      <c r="B133" s="32"/>
      <c r="C133" s="127" t="s">
        <v>190</v>
      </c>
      <c r="D133" s="127" t="s">
        <v>145</v>
      </c>
      <c r="E133" s="128" t="s">
        <v>1768</v>
      </c>
      <c r="F133" s="129" t="s">
        <v>1769</v>
      </c>
      <c r="G133" s="130" t="s">
        <v>1388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1770</v>
      </c>
    </row>
    <row r="134" spans="2:65" s="1" customFormat="1" ht="24.2" customHeight="1">
      <c r="B134" s="32"/>
      <c r="C134" s="127" t="s">
        <v>195</v>
      </c>
      <c r="D134" s="127" t="s">
        <v>145</v>
      </c>
      <c r="E134" s="128" t="s">
        <v>1771</v>
      </c>
      <c r="F134" s="129" t="s">
        <v>1772</v>
      </c>
      <c r="G134" s="130" t="s">
        <v>1388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1773</v>
      </c>
    </row>
    <row r="135" spans="2:65" s="1" customFormat="1" ht="37.9" customHeight="1">
      <c r="B135" s="32"/>
      <c r="C135" s="127" t="s">
        <v>165</v>
      </c>
      <c r="D135" s="127" t="s">
        <v>145</v>
      </c>
      <c r="E135" s="128" t="s">
        <v>1774</v>
      </c>
      <c r="F135" s="129" t="s">
        <v>1775</v>
      </c>
      <c r="G135" s="130" t="s">
        <v>1388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1776</v>
      </c>
    </row>
    <row r="136" spans="2:65" s="11" customFormat="1" ht="22.9" customHeight="1">
      <c r="B136" s="115"/>
      <c r="D136" s="116" t="s">
        <v>71</v>
      </c>
      <c r="E136" s="125" t="s">
        <v>655</v>
      </c>
      <c r="F136" s="125" t="s">
        <v>1777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>
      <c r="B137" s="32"/>
      <c r="C137" s="127" t="s">
        <v>209</v>
      </c>
      <c r="D137" s="127" t="s">
        <v>145</v>
      </c>
      <c r="E137" s="128" t="s">
        <v>1778</v>
      </c>
      <c r="F137" s="129" t="s">
        <v>1779</v>
      </c>
      <c r="G137" s="130" t="s">
        <v>1388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1780</v>
      </c>
    </row>
    <row r="138" spans="2:65" s="1" customFormat="1" ht="16.5" customHeight="1">
      <c r="B138" s="32"/>
      <c r="C138" s="127" t="s">
        <v>214</v>
      </c>
      <c r="D138" s="127" t="s">
        <v>145</v>
      </c>
      <c r="E138" s="128" t="s">
        <v>1781</v>
      </c>
      <c r="F138" s="129" t="s">
        <v>1782</v>
      </c>
      <c r="G138" s="130" t="s">
        <v>1388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1783</v>
      </c>
    </row>
    <row r="139" spans="2:65" s="1" customFormat="1" ht="16.5" customHeight="1">
      <c r="B139" s="32"/>
      <c r="C139" s="127" t="s">
        <v>221</v>
      </c>
      <c r="D139" s="127" t="s">
        <v>145</v>
      </c>
      <c r="E139" s="128" t="s">
        <v>1784</v>
      </c>
      <c r="F139" s="129" t="s">
        <v>1785</v>
      </c>
      <c r="G139" s="130" t="s">
        <v>1388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1786</v>
      </c>
    </row>
    <row r="140" spans="2:65" s="11" customFormat="1" ht="22.9" customHeight="1">
      <c r="B140" s="115"/>
      <c r="D140" s="116" t="s">
        <v>71</v>
      </c>
      <c r="E140" s="125" t="s">
        <v>659</v>
      </c>
      <c r="F140" s="125" t="s">
        <v>1787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145</v>
      </c>
      <c r="E141" s="128" t="s">
        <v>1788</v>
      </c>
      <c r="F141" s="129" t="s">
        <v>1789</v>
      </c>
      <c r="G141" s="130" t="s">
        <v>1388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1790</v>
      </c>
    </row>
    <row r="142" spans="2:65" s="11" customFormat="1" ht="22.9" customHeight="1">
      <c r="B142" s="115"/>
      <c r="D142" s="116" t="s">
        <v>71</v>
      </c>
      <c r="E142" s="125" t="s">
        <v>663</v>
      </c>
      <c r="F142" s="125" t="s">
        <v>1791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>
      <c r="B143" s="32"/>
      <c r="C143" s="127" t="s">
        <v>230</v>
      </c>
      <c r="D143" s="127" t="s">
        <v>145</v>
      </c>
      <c r="E143" s="128" t="s">
        <v>1792</v>
      </c>
      <c r="F143" s="129" t="s">
        <v>1793</v>
      </c>
      <c r="G143" s="130" t="s">
        <v>1388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1794</v>
      </c>
    </row>
    <row r="144" spans="2:65" s="1" customFormat="1" ht="19.5">
      <c r="B144" s="32"/>
      <c r="D144" s="145" t="s">
        <v>397</v>
      </c>
      <c r="F144" s="175" t="s">
        <v>1795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>
      <c r="B145" s="32"/>
      <c r="C145" s="127" t="s">
        <v>241</v>
      </c>
      <c r="D145" s="127" t="s">
        <v>145</v>
      </c>
      <c r="E145" s="128" t="s">
        <v>1796</v>
      </c>
      <c r="F145" s="129" t="s">
        <v>1797</v>
      </c>
      <c r="G145" s="130" t="s">
        <v>1388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1798</v>
      </c>
    </row>
    <row r="146" spans="2:65" s="1" customFormat="1" ht="19.5">
      <c r="B146" s="32"/>
      <c r="D146" s="145" t="s">
        <v>397</v>
      </c>
      <c r="F146" s="175" t="s">
        <v>1795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>
      <c r="B147" s="32"/>
      <c r="C147" s="127" t="s">
        <v>246</v>
      </c>
      <c r="D147" s="127" t="s">
        <v>145</v>
      </c>
      <c r="E147" s="128" t="s">
        <v>1799</v>
      </c>
      <c r="F147" s="129" t="s">
        <v>1800</v>
      </c>
      <c r="G147" s="130" t="s">
        <v>1388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1801</v>
      </c>
    </row>
    <row r="148" spans="2:65" s="1" customFormat="1" ht="19.5">
      <c r="B148" s="32"/>
      <c r="D148" s="145" t="s">
        <v>397</v>
      </c>
      <c r="F148" s="175" t="s">
        <v>1795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1802</v>
      </c>
      <c r="F149" s="125" t="s">
        <v>1803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>
      <c r="B150" s="32"/>
      <c r="C150" s="127" t="s">
        <v>251</v>
      </c>
      <c r="D150" s="127" t="s">
        <v>145</v>
      </c>
      <c r="E150" s="128" t="s">
        <v>1804</v>
      </c>
      <c r="F150" s="129" t="s">
        <v>1805</v>
      </c>
      <c r="G150" s="130" t="s">
        <v>1806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1807</v>
      </c>
    </row>
    <row r="151" spans="2:65" s="1" customFormat="1" ht="16.5" customHeight="1">
      <c r="B151" s="32"/>
      <c r="C151" s="127" t="s">
        <v>256</v>
      </c>
      <c r="D151" s="127" t="s">
        <v>145</v>
      </c>
      <c r="E151" s="128" t="s">
        <v>1808</v>
      </c>
      <c r="F151" s="129" t="s">
        <v>1809</v>
      </c>
      <c r="G151" s="130" t="s">
        <v>1806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1810</v>
      </c>
    </row>
    <row r="152" spans="2:65" s="1" customFormat="1" ht="16.5" customHeight="1">
      <c r="B152" s="32"/>
      <c r="C152" s="127" t="s">
        <v>261</v>
      </c>
      <c r="D152" s="127" t="s">
        <v>145</v>
      </c>
      <c r="E152" s="128" t="s">
        <v>1811</v>
      </c>
      <c r="F152" s="129" t="s">
        <v>1812</v>
      </c>
      <c r="G152" s="130" t="s">
        <v>1806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1813</v>
      </c>
    </row>
    <row r="153" spans="2:65" s="11" customFormat="1" ht="22.9" customHeight="1">
      <c r="B153" s="115"/>
      <c r="D153" s="116" t="s">
        <v>71</v>
      </c>
      <c r="E153" s="125" t="s">
        <v>1814</v>
      </c>
      <c r="F153" s="125" t="s">
        <v>1815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>
      <c r="B154" s="32"/>
      <c r="C154" s="127" t="s">
        <v>275</v>
      </c>
      <c r="D154" s="127" t="s">
        <v>145</v>
      </c>
      <c r="E154" s="128" t="s">
        <v>1816</v>
      </c>
      <c r="F154" s="129" t="s">
        <v>1817</v>
      </c>
      <c r="G154" s="130" t="s">
        <v>1806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1818</v>
      </c>
    </row>
    <row r="155" spans="2:65" s="1" customFormat="1" ht="16.5" customHeight="1">
      <c r="B155" s="32"/>
      <c r="C155" s="127" t="s">
        <v>279</v>
      </c>
      <c r="D155" s="127" t="s">
        <v>145</v>
      </c>
      <c r="E155" s="128" t="s">
        <v>1819</v>
      </c>
      <c r="F155" s="129" t="s">
        <v>1820</v>
      </c>
      <c r="G155" s="130" t="s">
        <v>1806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1821</v>
      </c>
    </row>
    <row r="156" spans="2:65" s="1" customFormat="1" ht="16.5" customHeight="1">
      <c r="B156" s="32"/>
      <c r="C156" s="127" t="s">
        <v>7</v>
      </c>
      <c r="D156" s="127" t="s">
        <v>145</v>
      </c>
      <c r="E156" s="128" t="s">
        <v>1822</v>
      </c>
      <c r="F156" s="129" t="s">
        <v>1823</v>
      </c>
      <c r="G156" s="130" t="s">
        <v>1806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1824</v>
      </c>
    </row>
    <row r="157" spans="2:65" s="11" customFormat="1" ht="22.9" customHeight="1">
      <c r="B157" s="115"/>
      <c r="D157" s="116" t="s">
        <v>71</v>
      </c>
      <c r="E157" s="125" t="s">
        <v>1825</v>
      </c>
      <c r="F157" s="125" t="s">
        <v>1826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>
      <c r="B158" s="32"/>
      <c r="C158" s="127" t="s">
        <v>290</v>
      </c>
      <c r="D158" s="127" t="s">
        <v>145</v>
      </c>
      <c r="E158" s="128" t="s">
        <v>1827</v>
      </c>
      <c r="F158" s="129" t="s">
        <v>1828</v>
      </c>
      <c r="G158" s="130" t="s">
        <v>1806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1829</v>
      </c>
    </row>
    <row r="159" spans="2:65" s="1" customFormat="1" ht="24.2" customHeight="1">
      <c r="B159" s="32"/>
      <c r="C159" s="127" t="s">
        <v>296</v>
      </c>
      <c r="D159" s="127" t="s">
        <v>145</v>
      </c>
      <c r="E159" s="128" t="s">
        <v>1830</v>
      </c>
      <c r="F159" s="129" t="s">
        <v>1831</v>
      </c>
      <c r="G159" s="130" t="s">
        <v>1806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1832</v>
      </c>
    </row>
    <row r="160" spans="2:65" s="1" customFormat="1" ht="24.2" customHeight="1">
      <c r="B160" s="32"/>
      <c r="C160" s="127" t="s">
        <v>302</v>
      </c>
      <c r="D160" s="127" t="s">
        <v>145</v>
      </c>
      <c r="E160" s="128" t="s">
        <v>1833</v>
      </c>
      <c r="F160" s="129" t="s">
        <v>1834</v>
      </c>
      <c r="G160" s="130" t="s">
        <v>1806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1835</v>
      </c>
    </row>
    <row r="161" spans="2:65" s="11" customFormat="1" ht="22.9" customHeight="1">
      <c r="B161" s="115"/>
      <c r="D161" s="116" t="s">
        <v>71</v>
      </c>
      <c r="E161" s="125" t="s">
        <v>1836</v>
      </c>
      <c r="F161" s="125" t="s">
        <v>1837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>
      <c r="B162" s="32"/>
      <c r="C162" s="127" t="s">
        <v>311</v>
      </c>
      <c r="D162" s="127" t="s">
        <v>145</v>
      </c>
      <c r="E162" s="128" t="s">
        <v>1838</v>
      </c>
      <c r="F162" s="129" t="s">
        <v>1839</v>
      </c>
      <c r="G162" s="130" t="s">
        <v>669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1840</v>
      </c>
    </row>
    <row r="163" spans="2:65" s="11" customFormat="1" ht="22.9" customHeight="1">
      <c r="B163" s="115"/>
      <c r="D163" s="116" t="s">
        <v>71</v>
      </c>
      <c r="E163" s="125" t="s">
        <v>1841</v>
      </c>
      <c r="F163" s="125" t="s">
        <v>1842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>
      <c r="B164" s="32"/>
      <c r="C164" s="127" t="s">
        <v>317</v>
      </c>
      <c r="D164" s="127" t="s">
        <v>145</v>
      </c>
      <c r="E164" s="128" t="s">
        <v>1843</v>
      </c>
      <c r="F164" s="129" t="s">
        <v>1844</v>
      </c>
      <c r="G164" s="130" t="s">
        <v>1806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1845</v>
      </c>
    </row>
    <row r="165" spans="2:65" s="11" customFormat="1" ht="25.9" customHeight="1">
      <c r="B165" s="115"/>
      <c r="D165" s="116" t="s">
        <v>71</v>
      </c>
      <c r="E165" s="117" t="s">
        <v>1846</v>
      </c>
      <c r="F165" s="117" t="s">
        <v>1846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>
      <c r="B166" s="115"/>
      <c r="D166" s="116" t="s">
        <v>71</v>
      </c>
      <c r="E166" s="125" t="s">
        <v>1847</v>
      </c>
      <c r="F166" s="125" t="s">
        <v>1848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>
      <c r="B167" s="32"/>
      <c r="C167" s="127" t="s">
        <v>322</v>
      </c>
      <c r="D167" s="127" t="s">
        <v>145</v>
      </c>
      <c r="E167" s="128" t="s">
        <v>1849</v>
      </c>
      <c r="F167" s="129" t="s">
        <v>1850</v>
      </c>
      <c r="G167" s="130" t="s">
        <v>1388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1851</v>
      </c>
    </row>
    <row r="168" spans="2:65" s="1" customFormat="1" ht="29.25">
      <c r="B168" s="32"/>
      <c r="D168" s="145" t="s">
        <v>397</v>
      </c>
      <c r="F168" s="175" t="s">
        <v>1852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>
      <c r="B169" s="32"/>
      <c r="C169" s="127" t="s">
        <v>331</v>
      </c>
      <c r="D169" s="127" t="s">
        <v>145</v>
      </c>
      <c r="E169" s="128" t="s">
        <v>1853</v>
      </c>
      <c r="F169" s="129" t="s">
        <v>1854</v>
      </c>
      <c r="G169" s="130" t="s">
        <v>1388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1855</v>
      </c>
    </row>
    <row r="170" spans="2:65" s="1" customFormat="1" ht="19.5">
      <c r="B170" s="32"/>
      <c r="D170" s="145" t="s">
        <v>397</v>
      </c>
      <c r="F170" s="175" t="s">
        <v>1856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>
      <c r="B171" s="32"/>
      <c r="C171" s="127" t="s">
        <v>340</v>
      </c>
      <c r="D171" s="127" t="s">
        <v>145</v>
      </c>
      <c r="E171" s="128" t="s">
        <v>1857</v>
      </c>
      <c r="F171" s="129" t="s">
        <v>1858</v>
      </c>
      <c r="G171" s="130" t="s">
        <v>1388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1859</v>
      </c>
    </row>
    <row r="172" spans="2:65" s="1" customFormat="1" ht="19.5">
      <c r="B172" s="32"/>
      <c r="D172" s="145" t="s">
        <v>397</v>
      </c>
      <c r="F172" s="175" t="s">
        <v>1856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>
      <c r="B173" s="32"/>
      <c r="C173" s="127" t="s">
        <v>346</v>
      </c>
      <c r="D173" s="127" t="s">
        <v>145</v>
      </c>
      <c r="E173" s="128" t="s">
        <v>1860</v>
      </c>
      <c r="F173" s="129" t="s">
        <v>1861</v>
      </c>
      <c r="G173" s="130" t="s">
        <v>1862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1863</v>
      </c>
    </row>
    <row r="174" spans="2:65" s="1" customFormat="1" ht="16.5" customHeight="1">
      <c r="B174" s="32"/>
      <c r="C174" s="127" t="s">
        <v>355</v>
      </c>
      <c r="D174" s="127" t="s">
        <v>145</v>
      </c>
      <c r="E174" s="128" t="s">
        <v>1864</v>
      </c>
      <c r="F174" s="129" t="s">
        <v>1865</v>
      </c>
      <c r="G174" s="130" t="s">
        <v>1862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1866</v>
      </c>
    </row>
    <row r="175" spans="2:65" s="11" customFormat="1" ht="22.9" customHeight="1">
      <c r="B175" s="115"/>
      <c r="D175" s="116" t="s">
        <v>71</v>
      </c>
      <c r="E175" s="125" t="s">
        <v>1836</v>
      </c>
      <c r="F175" s="125" t="s">
        <v>1837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>
      <c r="B176" s="32"/>
      <c r="C176" s="127" t="s">
        <v>360</v>
      </c>
      <c r="D176" s="127" t="s">
        <v>145</v>
      </c>
      <c r="E176" s="128" t="s">
        <v>1867</v>
      </c>
      <c r="F176" s="129" t="s">
        <v>1839</v>
      </c>
      <c r="G176" s="130" t="s">
        <v>669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1868</v>
      </c>
    </row>
    <row r="177" spans="2:65" s="11" customFormat="1" ht="25.9" customHeight="1">
      <c r="B177" s="115"/>
      <c r="D177" s="116" t="s">
        <v>71</v>
      </c>
      <c r="E177" s="117" t="s">
        <v>1869</v>
      </c>
      <c r="F177" s="117" t="s">
        <v>1869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71</v>
      </c>
      <c r="E178" s="125" t="s">
        <v>1870</v>
      </c>
      <c r="F178" s="125" t="s">
        <v>1871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>
      <c r="B179" s="32"/>
      <c r="C179" s="127" t="s">
        <v>366</v>
      </c>
      <c r="D179" s="127" t="s">
        <v>145</v>
      </c>
      <c r="E179" s="128" t="s">
        <v>1872</v>
      </c>
      <c r="F179" s="129" t="s">
        <v>1873</v>
      </c>
      <c r="G179" s="130" t="s">
        <v>1388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1874</v>
      </c>
    </row>
    <row r="180" spans="2:65" s="1" customFormat="1" ht="37.9" customHeight="1">
      <c r="B180" s="32"/>
      <c r="C180" s="127" t="s">
        <v>371</v>
      </c>
      <c r="D180" s="127" t="s">
        <v>145</v>
      </c>
      <c r="E180" s="128" t="s">
        <v>1875</v>
      </c>
      <c r="F180" s="129" t="s">
        <v>1876</v>
      </c>
      <c r="G180" s="130" t="s">
        <v>1388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1877</v>
      </c>
    </row>
    <row r="181" spans="2:65" s="11" customFormat="1" ht="22.9" customHeight="1">
      <c r="B181" s="115"/>
      <c r="D181" s="116" t="s">
        <v>71</v>
      </c>
      <c r="E181" s="125" t="s">
        <v>651</v>
      </c>
      <c r="F181" s="125" t="s">
        <v>1755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>
      <c r="B182" s="32"/>
      <c r="C182" s="127" t="s">
        <v>383</v>
      </c>
      <c r="D182" s="127" t="s">
        <v>145</v>
      </c>
      <c r="E182" s="128" t="s">
        <v>1878</v>
      </c>
      <c r="F182" s="129" t="s">
        <v>1879</v>
      </c>
      <c r="G182" s="130" t="s">
        <v>1388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1880</v>
      </c>
    </row>
    <row r="183" spans="2:65" s="11" customFormat="1" ht="22.9" customHeight="1">
      <c r="B183" s="115"/>
      <c r="D183" s="116" t="s">
        <v>71</v>
      </c>
      <c r="E183" s="125" t="s">
        <v>1881</v>
      </c>
      <c r="F183" s="125" t="s">
        <v>1882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>
      <c r="B184" s="32"/>
      <c r="C184" s="127" t="s">
        <v>388</v>
      </c>
      <c r="D184" s="127" t="s">
        <v>145</v>
      </c>
      <c r="E184" s="128" t="s">
        <v>1883</v>
      </c>
      <c r="F184" s="129" t="s">
        <v>1884</v>
      </c>
      <c r="G184" s="130" t="s">
        <v>1388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1885</v>
      </c>
    </row>
    <row r="185" spans="2:65" s="1" customFormat="1" ht="16.5" customHeight="1">
      <c r="B185" s="32"/>
      <c r="C185" s="127" t="s">
        <v>393</v>
      </c>
      <c r="D185" s="127" t="s">
        <v>145</v>
      </c>
      <c r="E185" s="128" t="s">
        <v>1886</v>
      </c>
      <c r="F185" s="129" t="s">
        <v>1887</v>
      </c>
      <c r="G185" s="130" t="s">
        <v>1388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1888</v>
      </c>
    </row>
    <row r="186" spans="2:65" s="11" customFormat="1" ht="22.9" customHeight="1">
      <c r="B186" s="115"/>
      <c r="D186" s="116" t="s">
        <v>71</v>
      </c>
      <c r="E186" s="125" t="s">
        <v>1889</v>
      </c>
      <c r="F186" s="125" t="s">
        <v>1890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>
      <c r="B187" s="32"/>
      <c r="C187" s="127" t="s">
        <v>399</v>
      </c>
      <c r="D187" s="127" t="s">
        <v>145</v>
      </c>
      <c r="E187" s="128" t="s">
        <v>1891</v>
      </c>
      <c r="F187" s="129" t="s">
        <v>1892</v>
      </c>
      <c r="G187" s="130" t="s">
        <v>1862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1893</v>
      </c>
    </row>
    <row r="188" spans="2:65" s="11" customFormat="1" ht="22.9" customHeight="1">
      <c r="B188" s="115"/>
      <c r="D188" s="116" t="s">
        <v>71</v>
      </c>
      <c r="E188" s="125" t="s">
        <v>1825</v>
      </c>
      <c r="F188" s="125" t="s">
        <v>1826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>
      <c r="B189" s="32"/>
      <c r="C189" s="127" t="s">
        <v>403</v>
      </c>
      <c r="D189" s="127" t="s">
        <v>145</v>
      </c>
      <c r="E189" s="128" t="s">
        <v>1894</v>
      </c>
      <c r="F189" s="129" t="s">
        <v>1828</v>
      </c>
      <c r="G189" s="130" t="s">
        <v>1806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1895</v>
      </c>
    </row>
    <row r="190" spans="2:65" s="11" customFormat="1" ht="22.9" customHeight="1">
      <c r="B190" s="115"/>
      <c r="D190" s="116" t="s">
        <v>71</v>
      </c>
      <c r="E190" s="125" t="s">
        <v>1836</v>
      </c>
      <c r="F190" s="125" t="s">
        <v>1837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>
      <c r="B191" s="32"/>
      <c r="C191" s="127" t="s">
        <v>409</v>
      </c>
      <c r="D191" s="127" t="s">
        <v>145</v>
      </c>
      <c r="E191" s="128" t="s">
        <v>1896</v>
      </c>
      <c r="F191" s="129" t="s">
        <v>1839</v>
      </c>
      <c r="G191" s="130" t="s">
        <v>669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1897</v>
      </c>
    </row>
    <row r="192" spans="2:65" s="11" customFormat="1" ht="22.9" customHeight="1">
      <c r="B192" s="115"/>
      <c r="D192" s="116" t="s">
        <v>71</v>
      </c>
      <c r="E192" s="125" t="s">
        <v>1841</v>
      </c>
      <c r="F192" s="125" t="s">
        <v>1842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>
      <c r="B193" s="32"/>
      <c r="C193" s="127" t="s">
        <v>414</v>
      </c>
      <c r="D193" s="127" t="s">
        <v>145</v>
      </c>
      <c r="E193" s="128" t="s">
        <v>1843</v>
      </c>
      <c r="F193" s="129" t="s">
        <v>1844</v>
      </c>
      <c r="G193" s="130" t="s">
        <v>1806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1898</v>
      </c>
    </row>
    <row r="194" spans="2:65" s="11" customFormat="1" ht="25.9" customHeight="1">
      <c r="B194" s="115"/>
      <c r="D194" s="116" t="s">
        <v>71</v>
      </c>
      <c r="E194" s="117" t="s">
        <v>1899</v>
      </c>
      <c r="F194" s="117" t="s">
        <v>1899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71</v>
      </c>
      <c r="E195" s="125" t="s">
        <v>1870</v>
      </c>
      <c r="F195" s="125" t="s">
        <v>1871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>
      <c r="B196" s="32"/>
      <c r="C196" s="127" t="s">
        <v>419</v>
      </c>
      <c r="D196" s="127" t="s">
        <v>145</v>
      </c>
      <c r="E196" s="128" t="s">
        <v>1900</v>
      </c>
      <c r="F196" s="129" t="s">
        <v>1873</v>
      </c>
      <c r="G196" s="130" t="s">
        <v>1388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1901</v>
      </c>
    </row>
    <row r="197" spans="2:65" s="1" customFormat="1" ht="37.9" customHeight="1">
      <c r="B197" s="32"/>
      <c r="C197" s="127" t="s">
        <v>425</v>
      </c>
      <c r="D197" s="127" t="s">
        <v>145</v>
      </c>
      <c r="E197" s="128" t="s">
        <v>1902</v>
      </c>
      <c r="F197" s="129" t="s">
        <v>1876</v>
      </c>
      <c r="G197" s="130" t="s">
        <v>1388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1903</v>
      </c>
    </row>
    <row r="198" spans="2:65" s="11" customFormat="1" ht="22.9" customHeight="1">
      <c r="B198" s="115"/>
      <c r="D198" s="116" t="s">
        <v>71</v>
      </c>
      <c r="E198" s="125" t="s">
        <v>651</v>
      </c>
      <c r="F198" s="125" t="s">
        <v>1755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>
      <c r="B199" s="32"/>
      <c r="C199" s="127" t="s">
        <v>432</v>
      </c>
      <c r="D199" s="127" t="s">
        <v>145</v>
      </c>
      <c r="E199" s="128" t="s">
        <v>1904</v>
      </c>
      <c r="F199" s="129" t="s">
        <v>1879</v>
      </c>
      <c r="G199" s="130" t="s">
        <v>1388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1905</v>
      </c>
    </row>
    <row r="200" spans="2:65" s="11" customFormat="1" ht="22.9" customHeight="1">
      <c r="B200" s="115"/>
      <c r="D200" s="116" t="s">
        <v>71</v>
      </c>
      <c r="E200" s="125" t="s">
        <v>1881</v>
      </c>
      <c r="F200" s="125" t="s">
        <v>1882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>
      <c r="B201" s="32"/>
      <c r="C201" s="127" t="s">
        <v>438</v>
      </c>
      <c r="D201" s="127" t="s">
        <v>145</v>
      </c>
      <c r="E201" s="128" t="s">
        <v>1906</v>
      </c>
      <c r="F201" s="129" t="s">
        <v>1884</v>
      </c>
      <c r="G201" s="130" t="s">
        <v>1388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1907</v>
      </c>
    </row>
    <row r="202" spans="2:65" s="1" customFormat="1" ht="16.5" customHeight="1">
      <c r="B202" s="32"/>
      <c r="C202" s="127" t="s">
        <v>445</v>
      </c>
      <c r="D202" s="127" t="s">
        <v>145</v>
      </c>
      <c r="E202" s="128" t="s">
        <v>1908</v>
      </c>
      <c r="F202" s="129" t="s">
        <v>1887</v>
      </c>
      <c r="G202" s="130" t="s">
        <v>1388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1909</v>
      </c>
    </row>
    <row r="203" spans="2:65" s="11" customFormat="1" ht="22.9" customHeight="1">
      <c r="B203" s="115"/>
      <c r="D203" s="116" t="s">
        <v>71</v>
      </c>
      <c r="E203" s="125" t="s">
        <v>1910</v>
      </c>
      <c r="F203" s="125" t="s">
        <v>1910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>
      <c r="B204" s="32"/>
      <c r="C204" s="127" t="s">
        <v>450</v>
      </c>
      <c r="D204" s="127" t="s">
        <v>145</v>
      </c>
      <c r="E204" s="128" t="s">
        <v>1911</v>
      </c>
      <c r="F204" s="129" t="s">
        <v>1892</v>
      </c>
      <c r="G204" s="130" t="s">
        <v>1862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1912</v>
      </c>
    </row>
    <row r="205" spans="2:65" s="11" customFormat="1" ht="22.9" customHeight="1">
      <c r="B205" s="115"/>
      <c r="D205" s="116" t="s">
        <v>71</v>
      </c>
      <c r="E205" s="125" t="s">
        <v>1913</v>
      </c>
      <c r="F205" s="125" t="s">
        <v>1914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>
      <c r="B206" s="32"/>
      <c r="C206" s="127" t="s">
        <v>455</v>
      </c>
      <c r="D206" s="127" t="s">
        <v>145</v>
      </c>
      <c r="E206" s="128" t="s">
        <v>1915</v>
      </c>
      <c r="F206" s="129" t="s">
        <v>1916</v>
      </c>
      <c r="G206" s="130" t="s">
        <v>1806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1917</v>
      </c>
    </row>
    <row r="207" spans="2:65" s="11" customFormat="1" ht="22.9" customHeight="1">
      <c r="B207" s="115"/>
      <c r="D207" s="116" t="s">
        <v>71</v>
      </c>
      <c r="E207" s="125" t="s">
        <v>1825</v>
      </c>
      <c r="F207" s="125" t="s">
        <v>1826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>
      <c r="B208" s="32"/>
      <c r="C208" s="127" t="s">
        <v>461</v>
      </c>
      <c r="D208" s="127" t="s">
        <v>145</v>
      </c>
      <c r="E208" s="128" t="s">
        <v>1918</v>
      </c>
      <c r="F208" s="129" t="s">
        <v>1828</v>
      </c>
      <c r="G208" s="130" t="s">
        <v>1806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1919</v>
      </c>
    </row>
    <row r="209" spans="2:65" s="11" customFormat="1" ht="22.9" customHeight="1">
      <c r="B209" s="115"/>
      <c r="D209" s="116" t="s">
        <v>71</v>
      </c>
      <c r="E209" s="125" t="s">
        <v>1836</v>
      </c>
      <c r="F209" s="125" t="s">
        <v>1837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>
      <c r="B210" s="32"/>
      <c r="C210" s="127" t="s">
        <v>469</v>
      </c>
      <c r="D210" s="127" t="s">
        <v>145</v>
      </c>
      <c r="E210" s="128" t="s">
        <v>1920</v>
      </c>
      <c r="F210" s="129" t="s">
        <v>1839</v>
      </c>
      <c r="G210" s="130" t="s">
        <v>669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1921</v>
      </c>
    </row>
    <row r="211" spans="2:65" s="11" customFormat="1" ht="22.9" customHeight="1">
      <c r="B211" s="115"/>
      <c r="D211" s="116" t="s">
        <v>71</v>
      </c>
      <c r="E211" s="125" t="s">
        <v>1841</v>
      </c>
      <c r="F211" s="125" t="s">
        <v>1842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>
      <c r="B212" s="32"/>
      <c r="C212" s="127" t="s">
        <v>478</v>
      </c>
      <c r="D212" s="127" t="s">
        <v>145</v>
      </c>
      <c r="E212" s="128" t="s">
        <v>1843</v>
      </c>
      <c r="F212" s="129" t="s">
        <v>1844</v>
      </c>
      <c r="G212" s="130" t="s">
        <v>1806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1922</v>
      </c>
    </row>
    <row r="213" spans="2:65" s="11" customFormat="1" ht="25.9" customHeight="1">
      <c r="B213" s="115"/>
      <c r="D213" s="116" t="s">
        <v>71</v>
      </c>
      <c r="E213" s="117" t="s">
        <v>1923</v>
      </c>
      <c r="F213" s="117" t="s">
        <v>1923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71</v>
      </c>
      <c r="E214" s="125" t="s">
        <v>1870</v>
      </c>
      <c r="F214" s="125" t="s">
        <v>1871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>
      <c r="B215" s="32"/>
      <c r="C215" s="127" t="s">
        <v>484</v>
      </c>
      <c r="D215" s="127" t="s">
        <v>145</v>
      </c>
      <c r="E215" s="128" t="s">
        <v>1924</v>
      </c>
      <c r="F215" s="129" t="s">
        <v>1925</v>
      </c>
      <c r="G215" s="130" t="s">
        <v>1388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1926</v>
      </c>
    </row>
    <row r="216" spans="2:65" s="1" customFormat="1" ht="37.9" customHeight="1">
      <c r="B216" s="32"/>
      <c r="C216" s="127" t="s">
        <v>489</v>
      </c>
      <c r="D216" s="127" t="s">
        <v>145</v>
      </c>
      <c r="E216" s="128" t="s">
        <v>1927</v>
      </c>
      <c r="F216" s="129" t="s">
        <v>1928</v>
      </c>
      <c r="G216" s="130" t="s">
        <v>1388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1929</v>
      </c>
    </row>
    <row r="217" spans="2:65" s="11" customFormat="1" ht="22.9" customHeight="1">
      <c r="B217" s="115"/>
      <c r="D217" s="116" t="s">
        <v>71</v>
      </c>
      <c r="E217" s="125" t="s">
        <v>651</v>
      </c>
      <c r="F217" s="125" t="s">
        <v>1755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>
      <c r="B218" s="32"/>
      <c r="C218" s="127" t="s">
        <v>497</v>
      </c>
      <c r="D218" s="127" t="s">
        <v>145</v>
      </c>
      <c r="E218" s="128" t="s">
        <v>1930</v>
      </c>
      <c r="F218" s="129" t="s">
        <v>1931</v>
      </c>
      <c r="G218" s="130" t="s">
        <v>1388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1932</v>
      </c>
    </row>
    <row r="219" spans="2:65" s="1" customFormat="1" ht="16.5" customHeight="1">
      <c r="B219" s="32"/>
      <c r="C219" s="127" t="s">
        <v>500</v>
      </c>
      <c r="D219" s="127" t="s">
        <v>145</v>
      </c>
      <c r="E219" s="128" t="s">
        <v>1933</v>
      </c>
      <c r="F219" s="129" t="s">
        <v>1879</v>
      </c>
      <c r="G219" s="130" t="s">
        <v>1388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1934</v>
      </c>
    </row>
    <row r="220" spans="2:65" s="11" customFormat="1" ht="22.9" customHeight="1">
      <c r="B220" s="115"/>
      <c r="D220" s="116" t="s">
        <v>71</v>
      </c>
      <c r="E220" s="125" t="s">
        <v>1881</v>
      </c>
      <c r="F220" s="125" t="s">
        <v>1882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>
      <c r="B221" s="32"/>
      <c r="C221" s="127" t="s">
        <v>507</v>
      </c>
      <c r="D221" s="127" t="s">
        <v>145</v>
      </c>
      <c r="E221" s="128" t="s">
        <v>1935</v>
      </c>
      <c r="F221" s="129" t="s">
        <v>1936</v>
      </c>
      <c r="G221" s="130" t="s">
        <v>1388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1937</v>
      </c>
    </row>
    <row r="222" spans="2:65" s="1" customFormat="1" ht="16.5" customHeight="1">
      <c r="B222" s="32"/>
      <c r="C222" s="127" t="s">
        <v>512</v>
      </c>
      <c r="D222" s="127" t="s">
        <v>145</v>
      </c>
      <c r="E222" s="128" t="s">
        <v>1938</v>
      </c>
      <c r="F222" s="129" t="s">
        <v>1939</v>
      </c>
      <c r="G222" s="130" t="s">
        <v>1388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1940</v>
      </c>
    </row>
    <row r="223" spans="2:65" s="11" customFormat="1" ht="22.9" customHeight="1">
      <c r="B223" s="115"/>
      <c r="D223" s="116" t="s">
        <v>71</v>
      </c>
      <c r="E223" s="125" t="s">
        <v>1889</v>
      </c>
      <c r="F223" s="125" t="s">
        <v>1890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>
      <c r="B224" s="32"/>
      <c r="C224" s="127" t="s">
        <v>517</v>
      </c>
      <c r="D224" s="127" t="s">
        <v>145</v>
      </c>
      <c r="E224" s="128" t="s">
        <v>1941</v>
      </c>
      <c r="F224" s="129" t="s">
        <v>1892</v>
      </c>
      <c r="G224" s="130" t="s">
        <v>1862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1942</v>
      </c>
    </row>
    <row r="225" spans="2:65" s="1" customFormat="1" ht="16.5" customHeight="1">
      <c r="B225" s="32"/>
      <c r="C225" s="127" t="s">
        <v>522</v>
      </c>
      <c r="D225" s="127" t="s">
        <v>145</v>
      </c>
      <c r="E225" s="128" t="s">
        <v>1943</v>
      </c>
      <c r="F225" s="129" t="s">
        <v>1944</v>
      </c>
      <c r="G225" s="130" t="s">
        <v>1862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1945</v>
      </c>
    </row>
    <row r="226" spans="2:65" s="1" customFormat="1" ht="16.5" customHeight="1">
      <c r="B226" s="32"/>
      <c r="C226" s="127" t="s">
        <v>525</v>
      </c>
      <c r="D226" s="127" t="s">
        <v>145</v>
      </c>
      <c r="E226" s="128" t="s">
        <v>1946</v>
      </c>
      <c r="F226" s="129" t="s">
        <v>1947</v>
      </c>
      <c r="G226" s="130" t="s">
        <v>1862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1948</v>
      </c>
    </row>
    <row r="227" spans="2:65" s="1" customFormat="1" ht="16.5" customHeight="1">
      <c r="B227" s="32"/>
      <c r="C227" s="127" t="s">
        <v>532</v>
      </c>
      <c r="D227" s="127" t="s">
        <v>145</v>
      </c>
      <c r="E227" s="128" t="s">
        <v>1949</v>
      </c>
      <c r="F227" s="129" t="s">
        <v>1950</v>
      </c>
      <c r="G227" s="130" t="s">
        <v>1862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1951</v>
      </c>
    </row>
    <row r="228" spans="2:65" s="11" customFormat="1" ht="22.9" customHeight="1">
      <c r="B228" s="115"/>
      <c r="D228" s="116" t="s">
        <v>71</v>
      </c>
      <c r="E228" s="125" t="s">
        <v>1913</v>
      </c>
      <c r="F228" s="125" t="s">
        <v>1914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>
      <c r="B229" s="32"/>
      <c r="C229" s="127" t="s">
        <v>539</v>
      </c>
      <c r="D229" s="127" t="s">
        <v>145</v>
      </c>
      <c r="E229" s="128" t="s">
        <v>1952</v>
      </c>
      <c r="F229" s="129" t="s">
        <v>1916</v>
      </c>
      <c r="G229" s="130" t="s">
        <v>1806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1953</v>
      </c>
    </row>
    <row r="230" spans="2:65" s="1" customFormat="1" ht="16.5" customHeight="1">
      <c r="B230" s="32"/>
      <c r="C230" s="127" t="s">
        <v>544</v>
      </c>
      <c r="D230" s="127" t="s">
        <v>145</v>
      </c>
      <c r="E230" s="128" t="s">
        <v>1954</v>
      </c>
      <c r="F230" s="129" t="s">
        <v>1955</v>
      </c>
      <c r="G230" s="130" t="s">
        <v>1806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1956</v>
      </c>
    </row>
    <row r="231" spans="2:65" s="1" customFormat="1" ht="16.5" customHeight="1">
      <c r="B231" s="32"/>
      <c r="C231" s="127" t="s">
        <v>549</v>
      </c>
      <c r="D231" s="127" t="s">
        <v>145</v>
      </c>
      <c r="E231" s="128" t="s">
        <v>1957</v>
      </c>
      <c r="F231" s="129" t="s">
        <v>1958</v>
      </c>
      <c r="G231" s="130" t="s">
        <v>1806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1959</v>
      </c>
    </row>
    <row r="232" spans="2:65" s="1" customFormat="1" ht="16.5" customHeight="1">
      <c r="B232" s="32"/>
      <c r="C232" s="127" t="s">
        <v>553</v>
      </c>
      <c r="D232" s="127" t="s">
        <v>145</v>
      </c>
      <c r="E232" s="128" t="s">
        <v>1960</v>
      </c>
      <c r="F232" s="129" t="s">
        <v>1961</v>
      </c>
      <c r="G232" s="130" t="s">
        <v>1806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1962</v>
      </c>
    </row>
    <row r="233" spans="2:65" s="11" customFormat="1" ht="22.9" customHeight="1">
      <c r="B233" s="115"/>
      <c r="D233" s="116" t="s">
        <v>71</v>
      </c>
      <c r="E233" s="125" t="s">
        <v>1825</v>
      </c>
      <c r="F233" s="125" t="s">
        <v>1826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>
      <c r="B234" s="32"/>
      <c r="C234" s="127" t="s">
        <v>558</v>
      </c>
      <c r="D234" s="127" t="s">
        <v>145</v>
      </c>
      <c r="E234" s="128" t="s">
        <v>1918</v>
      </c>
      <c r="F234" s="129" t="s">
        <v>1828</v>
      </c>
      <c r="G234" s="130" t="s">
        <v>1806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1963</v>
      </c>
    </row>
    <row r="235" spans="2:65" s="11" customFormat="1" ht="22.9" customHeight="1">
      <c r="B235" s="115"/>
      <c r="D235" s="116" t="s">
        <v>71</v>
      </c>
      <c r="E235" s="125" t="s">
        <v>1836</v>
      </c>
      <c r="F235" s="125" t="s">
        <v>1837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>
      <c r="B236" s="32"/>
      <c r="C236" s="127" t="s">
        <v>563</v>
      </c>
      <c r="D236" s="127" t="s">
        <v>145</v>
      </c>
      <c r="E236" s="128" t="s">
        <v>1964</v>
      </c>
      <c r="F236" s="129" t="s">
        <v>1839</v>
      </c>
      <c r="G236" s="130" t="s">
        <v>669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1965</v>
      </c>
    </row>
    <row r="237" spans="2:65" s="11" customFormat="1" ht="22.9" customHeight="1">
      <c r="B237" s="115"/>
      <c r="D237" s="116" t="s">
        <v>71</v>
      </c>
      <c r="E237" s="125" t="s">
        <v>1841</v>
      </c>
      <c r="F237" s="125" t="s">
        <v>1842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>
      <c r="B238" s="32"/>
      <c r="C238" s="127" t="s">
        <v>567</v>
      </c>
      <c r="D238" s="127" t="s">
        <v>145</v>
      </c>
      <c r="E238" s="128" t="s">
        <v>1843</v>
      </c>
      <c r="F238" s="129" t="s">
        <v>1844</v>
      </c>
      <c r="G238" s="130" t="s">
        <v>1806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1966</v>
      </c>
    </row>
    <row r="239" spans="2:65" s="11" customFormat="1" ht="25.9" customHeight="1">
      <c r="B239" s="115"/>
      <c r="D239" s="116" t="s">
        <v>71</v>
      </c>
      <c r="E239" s="117" t="s">
        <v>1967</v>
      </c>
      <c r="F239" s="117" t="s">
        <v>1968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>
      <c r="B240" s="32"/>
      <c r="C240" s="127" t="s">
        <v>574</v>
      </c>
      <c r="D240" s="127" t="s">
        <v>145</v>
      </c>
      <c r="E240" s="128" t="s">
        <v>1386</v>
      </c>
      <c r="F240" s="129" t="s">
        <v>1969</v>
      </c>
      <c r="G240" s="130" t="s">
        <v>1862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1970</v>
      </c>
    </row>
    <row r="241" spans="2:65" s="1" customFormat="1" ht="16.5" customHeight="1">
      <c r="B241" s="32"/>
      <c r="C241" s="127" t="s">
        <v>581</v>
      </c>
      <c r="D241" s="127" t="s">
        <v>145</v>
      </c>
      <c r="E241" s="128" t="s">
        <v>1390</v>
      </c>
      <c r="F241" s="129" t="s">
        <v>1971</v>
      </c>
      <c r="G241" s="130" t="s">
        <v>1388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1972</v>
      </c>
    </row>
    <row r="242" spans="2:65" s="1" customFormat="1" ht="16.5" customHeight="1">
      <c r="B242" s="32"/>
      <c r="C242" s="127" t="s">
        <v>586</v>
      </c>
      <c r="D242" s="127" t="s">
        <v>145</v>
      </c>
      <c r="E242" s="128" t="s">
        <v>1392</v>
      </c>
      <c r="F242" s="129" t="s">
        <v>1973</v>
      </c>
      <c r="G242" s="130" t="s">
        <v>1388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1974</v>
      </c>
    </row>
    <row r="243" spans="2:65" s="1" customFormat="1" ht="16.5" customHeight="1">
      <c r="B243" s="32"/>
      <c r="C243" s="127" t="s">
        <v>595</v>
      </c>
      <c r="D243" s="127" t="s">
        <v>145</v>
      </c>
      <c r="E243" s="128" t="s">
        <v>1394</v>
      </c>
      <c r="F243" s="129" t="s">
        <v>1975</v>
      </c>
      <c r="G243" s="130" t="s">
        <v>1388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1976</v>
      </c>
    </row>
    <row r="244" spans="2:65" s="1" customFormat="1" ht="16.5" customHeight="1">
      <c r="B244" s="32"/>
      <c r="C244" s="127" t="s">
        <v>600</v>
      </c>
      <c r="D244" s="127" t="s">
        <v>145</v>
      </c>
      <c r="E244" s="128" t="s">
        <v>1396</v>
      </c>
      <c r="F244" s="129" t="s">
        <v>1977</v>
      </c>
      <c r="G244" s="130" t="s">
        <v>1388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1978</v>
      </c>
    </row>
    <row r="245" spans="2:65" s="1" customFormat="1" ht="16.5" customHeight="1">
      <c r="B245" s="32"/>
      <c r="C245" s="127" t="s">
        <v>605</v>
      </c>
      <c r="D245" s="127" t="s">
        <v>145</v>
      </c>
      <c r="E245" s="128" t="s">
        <v>1398</v>
      </c>
      <c r="F245" s="129" t="s">
        <v>1979</v>
      </c>
      <c r="G245" s="130" t="s">
        <v>1388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1980</v>
      </c>
    </row>
    <row r="246" spans="2:65" s="1" customFormat="1" ht="16.5" customHeight="1">
      <c r="B246" s="32"/>
      <c r="C246" s="127" t="s">
        <v>610</v>
      </c>
      <c r="D246" s="127" t="s">
        <v>145</v>
      </c>
      <c r="E246" s="128" t="s">
        <v>1400</v>
      </c>
      <c r="F246" s="129" t="s">
        <v>1981</v>
      </c>
      <c r="G246" s="130" t="s">
        <v>1388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1982</v>
      </c>
    </row>
    <row r="247" spans="2:65" s="11" customFormat="1" ht="25.9" customHeight="1">
      <c r="B247" s="115"/>
      <c r="D247" s="116" t="s">
        <v>71</v>
      </c>
      <c r="E247" s="117" t="s">
        <v>1983</v>
      </c>
      <c r="F247" s="117" t="s">
        <v>1044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>
      <c r="B248" s="115"/>
      <c r="D248" s="116" t="s">
        <v>71</v>
      </c>
      <c r="E248" s="125" t="s">
        <v>1984</v>
      </c>
      <c r="F248" s="125" t="s">
        <v>1985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>
      <c r="B249" s="32"/>
      <c r="C249" s="127" t="s">
        <v>617</v>
      </c>
      <c r="D249" s="127" t="s">
        <v>145</v>
      </c>
      <c r="E249" s="128" t="s">
        <v>1986</v>
      </c>
      <c r="F249" s="129" t="s">
        <v>1987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1988</v>
      </c>
    </row>
    <row r="250" spans="2:65" s="11" customFormat="1" ht="22.9" customHeight="1">
      <c r="B250" s="115"/>
      <c r="D250" s="116" t="s">
        <v>71</v>
      </c>
      <c r="E250" s="125" t="s">
        <v>1989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>
      <c r="B251" s="32"/>
      <c r="C251" s="127" t="s">
        <v>623</v>
      </c>
      <c r="D251" s="127" t="s">
        <v>145</v>
      </c>
      <c r="E251" s="128" t="s">
        <v>1402</v>
      </c>
      <c r="F251" s="129" t="s">
        <v>1990</v>
      </c>
      <c r="G251" s="130" t="s">
        <v>669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1991</v>
      </c>
    </row>
    <row r="252" spans="2:65" s="1" customFormat="1" ht="16.5" customHeight="1">
      <c r="B252" s="32"/>
      <c r="C252" s="127" t="s">
        <v>628</v>
      </c>
      <c r="D252" s="127" t="s">
        <v>145</v>
      </c>
      <c r="E252" s="128" t="s">
        <v>1404</v>
      </c>
      <c r="F252" s="129" t="s">
        <v>1992</v>
      </c>
      <c r="G252" s="130" t="s">
        <v>669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1993</v>
      </c>
    </row>
    <row r="253" spans="2:65" s="1" customFormat="1" ht="16.5" customHeight="1">
      <c r="B253" s="32"/>
      <c r="C253" s="127" t="s">
        <v>634</v>
      </c>
      <c r="D253" s="127" t="s">
        <v>145</v>
      </c>
      <c r="E253" s="128" t="s">
        <v>1406</v>
      </c>
      <c r="F253" s="129" t="s">
        <v>1994</v>
      </c>
      <c r="G253" s="130" t="s">
        <v>669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1995</v>
      </c>
    </row>
    <row r="254" spans="2:65" s="1" customFormat="1" ht="16.5" customHeight="1">
      <c r="B254" s="32"/>
      <c r="C254" s="127" t="s">
        <v>1470</v>
      </c>
      <c r="D254" s="127" t="s">
        <v>145</v>
      </c>
      <c r="E254" s="128" t="s">
        <v>1408</v>
      </c>
      <c r="F254" s="129" t="s">
        <v>1996</v>
      </c>
      <c r="G254" s="130" t="s">
        <v>669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1997</v>
      </c>
    </row>
    <row r="255" spans="2:65" s="1" customFormat="1" ht="16.5" customHeight="1">
      <c r="B255" s="32"/>
      <c r="C255" s="127" t="s">
        <v>639</v>
      </c>
      <c r="D255" s="127" t="s">
        <v>145</v>
      </c>
      <c r="E255" s="128" t="s">
        <v>1410</v>
      </c>
      <c r="F255" s="129" t="s">
        <v>1998</v>
      </c>
      <c r="G255" s="130" t="s">
        <v>669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1999</v>
      </c>
    </row>
    <row r="256" spans="2:65" s="1" customFormat="1" ht="16.5" customHeight="1">
      <c r="B256" s="32"/>
      <c r="C256" s="127" t="s">
        <v>643</v>
      </c>
      <c r="D256" s="127" t="s">
        <v>145</v>
      </c>
      <c r="E256" s="128" t="s">
        <v>2000</v>
      </c>
      <c r="F256" s="129" t="s">
        <v>1083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2001</v>
      </c>
    </row>
    <row r="257" spans="2:65" s="1" customFormat="1" ht="16.5" customHeight="1">
      <c r="B257" s="32"/>
      <c r="C257" s="127" t="s">
        <v>646</v>
      </c>
      <c r="D257" s="127" t="s">
        <v>145</v>
      </c>
      <c r="E257" s="128" t="s">
        <v>2002</v>
      </c>
      <c r="F257" s="129" t="s">
        <v>468</v>
      </c>
      <c r="G257" s="130" t="s">
        <v>669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2003</v>
      </c>
    </row>
    <row r="258" spans="2:65" s="1" customFormat="1" ht="16.5" customHeight="1">
      <c r="B258" s="32"/>
      <c r="C258" s="127" t="s">
        <v>650</v>
      </c>
      <c r="D258" s="127" t="s">
        <v>145</v>
      </c>
      <c r="E258" s="128" t="s">
        <v>1358</v>
      </c>
      <c r="F258" s="129" t="s">
        <v>1359</v>
      </c>
      <c r="G258" s="130" t="s">
        <v>1360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2004</v>
      </c>
    </row>
    <row r="259" spans="2:65" s="1" customFormat="1" ht="16.5" customHeight="1">
      <c r="B259" s="32"/>
      <c r="C259" s="127" t="s">
        <v>654</v>
      </c>
      <c r="D259" s="127" t="s">
        <v>145</v>
      </c>
      <c r="E259" s="128" t="s">
        <v>2005</v>
      </c>
      <c r="F259" s="129" t="s">
        <v>2006</v>
      </c>
      <c r="G259" s="130" t="s">
        <v>669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2007</v>
      </c>
    </row>
    <row r="260" spans="2:65" s="1" customFormat="1" ht="16.5" customHeight="1">
      <c r="B260" s="32"/>
      <c r="C260" s="127" t="s">
        <v>658</v>
      </c>
      <c r="D260" s="127" t="s">
        <v>145</v>
      </c>
      <c r="E260" s="128" t="s">
        <v>2008</v>
      </c>
      <c r="F260" s="129" t="s">
        <v>2009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2010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zWqpPHkQOlo9dCc1jLGg0J00EVFJbExoLIjSSoT8CNWw5Rxu5UfdLxB6DmI2nndDNRDRHun4O8anxZIidI1ZPg==" saltValue="478uwSlB6dZcBfJLU65KGGsDv98PMfg9UUcv+P/4sxjksN5A/T9nU58uc0Rnowzmn5Rxto40Uub1hyvpRsfnNw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topLeftCell="A16" workbookViewId="0">
      <selection activeCell="E27" sqref="E27:H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2011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0" t="s">
        <v>2446</v>
      </c>
      <c r="F27" s="310"/>
      <c r="G27" s="310"/>
      <c r="H27" s="310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06 - GASTRO - 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1375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2012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2013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2014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2015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2016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2017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>
      <c r="B67" s="103"/>
      <c r="D67" s="104" t="s">
        <v>2018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>
      <c r="B68" s="103"/>
      <c r="D68" s="104" t="s">
        <v>2019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>
      <c r="B69" s="103"/>
      <c r="D69" s="104" t="s">
        <v>2020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2021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>
      <c r="B71" s="103"/>
      <c r="D71" s="104" t="s">
        <v>2022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>
      <c r="B72" s="103"/>
      <c r="D72" s="104" t="s">
        <v>2023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7" t="str">
        <f>E7</f>
        <v>Rekonstrukce kuchyně ZŠ speciální a MŠ Chomutov, ul. Palachova</v>
      </c>
      <c r="F82" s="308"/>
      <c r="G82" s="308"/>
      <c r="H82" s="308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97" t="str">
        <f>E9</f>
        <v>SO 06 - GASTRO - Uznatelné</v>
      </c>
      <c r="F84" s="306"/>
      <c r="G84" s="306"/>
      <c r="H84" s="306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BK94+BK97+BK102+BK113+BK116+BK121+BK124+BK129+BK142+BK149+BK152+BK155</f>
        <v>0</v>
      </c>
    </row>
    <row r="94" spans="2:65" s="11" customFormat="1" ht="22.9" customHeight="1">
      <c r="B94" s="115"/>
      <c r="D94" s="116" t="s">
        <v>71</v>
      </c>
      <c r="E94" s="125" t="s">
        <v>2024</v>
      </c>
      <c r="F94" s="125" t="s">
        <v>2025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>
      <c r="B95" s="32"/>
      <c r="C95" s="158" t="s">
        <v>80</v>
      </c>
      <c r="D95" s="158" t="s">
        <v>162</v>
      </c>
      <c r="E95" s="159" t="s">
        <v>2026</v>
      </c>
      <c r="F95" s="160" t="s">
        <v>2027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82</v>
      </c>
    </row>
    <row r="96" spans="2:65" s="1" customFormat="1" ht="19.5">
      <c r="B96" s="32"/>
      <c r="D96" s="145" t="s">
        <v>397</v>
      </c>
      <c r="F96" s="175" t="s">
        <v>2028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2029</v>
      </c>
      <c r="F97" s="125" t="s">
        <v>2030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>
      <c r="B98" s="32"/>
      <c r="C98" s="158" t="s">
        <v>82</v>
      </c>
      <c r="D98" s="158" t="s">
        <v>162</v>
      </c>
      <c r="E98" s="159" t="s">
        <v>2031</v>
      </c>
      <c r="F98" s="160" t="s">
        <v>2032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150</v>
      </c>
    </row>
    <row r="99" spans="2:65" s="1" customFormat="1" ht="19.5">
      <c r="B99" s="32"/>
      <c r="D99" s="145" t="s">
        <v>397</v>
      </c>
      <c r="F99" s="175" t="s">
        <v>2033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>
      <c r="B100" s="32"/>
      <c r="C100" s="158" t="s">
        <v>143</v>
      </c>
      <c r="D100" s="158" t="s">
        <v>162</v>
      </c>
      <c r="E100" s="159" t="s">
        <v>2034</v>
      </c>
      <c r="F100" s="160" t="s">
        <v>2035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190</v>
      </c>
    </row>
    <row r="101" spans="2:65" s="1" customFormat="1" ht="19.5">
      <c r="B101" s="32"/>
      <c r="D101" s="145" t="s">
        <v>397</v>
      </c>
      <c r="F101" s="175" t="s">
        <v>2036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2037</v>
      </c>
      <c r="F102" s="125" t="s">
        <v>2038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>
      <c r="B103" s="32"/>
      <c r="C103" s="158" t="s">
        <v>150</v>
      </c>
      <c r="D103" s="158" t="s">
        <v>162</v>
      </c>
      <c r="E103" s="159" t="s">
        <v>2039</v>
      </c>
      <c r="F103" s="160" t="s">
        <v>2040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165</v>
      </c>
    </row>
    <row r="104" spans="2:65" s="1" customFormat="1" ht="19.5">
      <c r="B104" s="32"/>
      <c r="D104" s="145" t="s">
        <v>397</v>
      </c>
      <c r="F104" s="175" t="s">
        <v>2033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>
      <c r="B105" s="32"/>
      <c r="C105" s="158" t="s">
        <v>182</v>
      </c>
      <c r="D105" s="158" t="s">
        <v>162</v>
      </c>
      <c r="E105" s="159" t="s">
        <v>2041</v>
      </c>
      <c r="F105" s="160" t="s">
        <v>2042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214</v>
      </c>
    </row>
    <row r="106" spans="2:65" s="1" customFormat="1" ht="19.5">
      <c r="B106" s="32"/>
      <c r="D106" s="145" t="s">
        <v>397</v>
      </c>
      <c r="F106" s="175" t="s">
        <v>2043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>
      <c r="B107" s="32"/>
      <c r="C107" s="158" t="s">
        <v>190</v>
      </c>
      <c r="D107" s="158" t="s">
        <v>162</v>
      </c>
      <c r="E107" s="159" t="s">
        <v>2044</v>
      </c>
      <c r="F107" s="160" t="s">
        <v>2045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8</v>
      </c>
    </row>
    <row r="108" spans="2:65" s="1" customFormat="1" ht="19.5">
      <c r="B108" s="32"/>
      <c r="D108" s="145" t="s">
        <v>397</v>
      </c>
      <c r="F108" s="175" t="s">
        <v>2046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>
      <c r="B109" s="32"/>
      <c r="C109" s="158" t="s">
        <v>195</v>
      </c>
      <c r="D109" s="158" t="s">
        <v>162</v>
      </c>
      <c r="E109" s="159" t="s">
        <v>2047</v>
      </c>
      <c r="F109" s="160" t="s">
        <v>2045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241</v>
      </c>
    </row>
    <row r="110" spans="2:65" s="1" customFormat="1" ht="19.5">
      <c r="B110" s="32"/>
      <c r="D110" s="145" t="s">
        <v>397</v>
      </c>
      <c r="F110" s="175" t="s">
        <v>2048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>
      <c r="B111" s="32"/>
      <c r="C111" s="158" t="s">
        <v>165</v>
      </c>
      <c r="D111" s="158" t="s">
        <v>162</v>
      </c>
      <c r="E111" s="159" t="s">
        <v>2049</v>
      </c>
      <c r="F111" s="160" t="s">
        <v>2045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251</v>
      </c>
    </row>
    <row r="112" spans="2:65" s="1" customFormat="1" ht="19.5">
      <c r="B112" s="32"/>
      <c r="D112" s="145" t="s">
        <v>397</v>
      </c>
      <c r="F112" s="175" t="s">
        <v>2046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>
      <c r="B113" s="115"/>
      <c r="D113" s="116" t="s">
        <v>71</v>
      </c>
      <c r="E113" s="125" t="s">
        <v>2050</v>
      </c>
      <c r="F113" s="125" t="s">
        <v>2051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>
      <c r="B114" s="32"/>
      <c r="C114" s="158" t="s">
        <v>209</v>
      </c>
      <c r="D114" s="158" t="s">
        <v>162</v>
      </c>
      <c r="E114" s="159" t="s">
        <v>2052</v>
      </c>
      <c r="F114" s="160" t="s">
        <v>2053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261</v>
      </c>
    </row>
    <row r="115" spans="2:65" s="1" customFormat="1" ht="19.5">
      <c r="B115" s="32"/>
      <c r="D115" s="145" t="s">
        <v>397</v>
      </c>
      <c r="F115" s="175" t="s">
        <v>2054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>
      <c r="B116" s="115"/>
      <c r="D116" s="116" t="s">
        <v>71</v>
      </c>
      <c r="E116" s="125" t="s">
        <v>2055</v>
      </c>
      <c r="F116" s="125" t="s">
        <v>2056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SUM(BK117:BK120)</f>
        <v>0</v>
      </c>
    </row>
    <row r="117" spans="2:65" s="1" customFormat="1" ht="114.95" customHeight="1">
      <c r="B117" s="32"/>
      <c r="C117" s="158" t="s">
        <v>214</v>
      </c>
      <c r="D117" s="158" t="s">
        <v>162</v>
      </c>
      <c r="E117" s="159" t="s">
        <v>2057</v>
      </c>
      <c r="F117" s="160" t="s">
        <v>2045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279</v>
      </c>
    </row>
    <row r="118" spans="2:65" s="1" customFormat="1" ht="19.5">
      <c r="B118" s="32"/>
      <c r="D118" s="145" t="s">
        <v>397</v>
      </c>
      <c r="F118" s="175" t="s">
        <v>2046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49.15" customHeight="1">
      <c r="B119" s="32"/>
      <c r="C119" s="158" t="s">
        <v>221</v>
      </c>
      <c r="D119" s="158" t="s">
        <v>162</v>
      </c>
      <c r="E119" s="159" t="s">
        <v>2058</v>
      </c>
      <c r="F119" s="160" t="s">
        <v>2059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290</v>
      </c>
    </row>
    <row r="120" spans="2:65" s="1" customFormat="1" ht="19.5">
      <c r="B120" s="32"/>
      <c r="D120" s="145" t="s">
        <v>397</v>
      </c>
      <c r="F120" s="175" t="s">
        <v>2060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1" customFormat="1" ht="22.9" customHeight="1">
      <c r="B121" s="115"/>
      <c r="D121" s="116" t="s">
        <v>71</v>
      </c>
      <c r="E121" s="125" t="s">
        <v>2061</v>
      </c>
      <c r="F121" s="125" t="s">
        <v>2062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80</v>
      </c>
      <c r="AT121" s="123" t="s">
        <v>71</v>
      </c>
      <c r="AU121" s="123" t="s">
        <v>80</v>
      </c>
      <c r="AY121" s="116" t="s">
        <v>142</v>
      </c>
      <c r="BK121" s="124">
        <f>SUM(BK122:BK123)</f>
        <v>0</v>
      </c>
    </row>
    <row r="122" spans="2:65" s="1" customFormat="1" ht="49.15" customHeight="1">
      <c r="B122" s="32"/>
      <c r="C122" s="158" t="s">
        <v>8</v>
      </c>
      <c r="D122" s="158" t="s">
        <v>162</v>
      </c>
      <c r="E122" s="159" t="s">
        <v>2063</v>
      </c>
      <c r="F122" s="160" t="s">
        <v>2059</v>
      </c>
      <c r="G122" s="161" t="s">
        <v>148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165</v>
      </c>
      <c r="AT122" s="138" t="s">
        <v>162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302</v>
      </c>
    </row>
    <row r="123" spans="2:65" s="1" customFormat="1" ht="19.5">
      <c r="B123" s="32"/>
      <c r="D123" s="145" t="s">
        <v>397</v>
      </c>
      <c r="F123" s="175" t="s">
        <v>2060</v>
      </c>
      <c r="I123" s="142"/>
      <c r="L123" s="32"/>
      <c r="M123" s="143"/>
      <c r="T123" s="53"/>
      <c r="AT123" s="17" t="s">
        <v>397</v>
      </c>
      <c r="AU123" s="17" t="s">
        <v>82</v>
      </c>
    </row>
    <row r="124" spans="2:65" s="11" customFormat="1" ht="22.9" customHeight="1">
      <c r="B124" s="115"/>
      <c r="D124" s="116" t="s">
        <v>71</v>
      </c>
      <c r="E124" s="125" t="s">
        <v>2064</v>
      </c>
      <c r="F124" s="125" t="s">
        <v>2065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80</v>
      </c>
      <c r="AT124" s="123" t="s">
        <v>71</v>
      </c>
      <c r="AU124" s="123" t="s">
        <v>80</v>
      </c>
      <c r="AY124" s="116" t="s">
        <v>142</v>
      </c>
      <c r="BK124" s="124">
        <f>SUM(BK125:BK128)</f>
        <v>0</v>
      </c>
    </row>
    <row r="125" spans="2:65" s="1" customFormat="1" ht="111.75" customHeight="1">
      <c r="B125" s="32"/>
      <c r="C125" s="158" t="s">
        <v>230</v>
      </c>
      <c r="D125" s="158" t="s">
        <v>162</v>
      </c>
      <c r="E125" s="159" t="s">
        <v>2066</v>
      </c>
      <c r="F125" s="160" t="s">
        <v>2067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317</v>
      </c>
    </row>
    <row r="126" spans="2:65" s="1" customFormat="1" ht="19.5">
      <c r="B126" s="32"/>
      <c r="D126" s="145" t="s">
        <v>397</v>
      </c>
      <c r="F126" s="175" t="s">
        <v>2068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55.5" customHeight="1">
      <c r="B127" s="32"/>
      <c r="C127" s="158" t="s">
        <v>241</v>
      </c>
      <c r="D127" s="158" t="s">
        <v>162</v>
      </c>
      <c r="E127" s="159" t="s">
        <v>2069</v>
      </c>
      <c r="F127" s="160" t="s">
        <v>2070</v>
      </c>
      <c r="G127" s="161" t="s">
        <v>148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165</v>
      </c>
      <c r="AT127" s="138" t="s">
        <v>162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331</v>
      </c>
    </row>
    <row r="128" spans="2:65" s="1" customFormat="1" ht="19.5">
      <c r="B128" s="32"/>
      <c r="D128" s="145" t="s">
        <v>397</v>
      </c>
      <c r="F128" s="175" t="s">
        <v>2071</v>
      </c>
      <c r="I128" s="142"/>
      <c r="L128" s="32"/>
      <c r="M128" s="143"/>
      <c r="T128" s="53"/>
      <c r="AT128" s="17" t="s">
        <v>397</v>
      </c>
      <c r="AU128" s="17" t="s">
        <v>82</v>
      </c>
    </row>
    <row r="129" spans="2:65" s="11" customFormat="1" ht="22.9" customHeight="1">
      <c r="B129" s="115"/>
      <c r="D129" s="116" t="s">
        <v>71</v>
      </c>
      <c r="E129" s="125" t="s">
        <v>2072</v>
      </c>
      <c r="F129" s="125" t="s">
        <v>2073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80</v>
      </c>
      <c r="AT129" s="123" t="s">
        <v>71</v>
      </c>
      <c r="AU129" s="123" t="s">
        <v>80</v>
      </c>
      <c r="AY129" s="116" t="s">
        <v>142</v>
      </c>
      <c r="BK129" s="124">
        <f>SUM(BK130:BK141)</f>
        <v>0</v>
      </c>
    </row>
    <row r="130" spans="2:65" s="1" customFormat="1" ht="16.5" customHeight="1">
      <c r="B130" s="32"/>
      <c r="C130" s="158" t="s">
        <v>246</v>
      </c>
      <c r="D130" s="158" t="s">
        <v>162</v>
      </c>
      <c r="E130" s="159" t="s">
        <v>2074</v>
      </c>
      <c r="F130" s="160" t="s">
        <v>2075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346</v>
      </c>
    </row>
    <row r="131" spans="2:65" s="1" customFormat="1" ht="19.5">
      <c r="B131" s="32"/>
      <c r="D131" s="145" t="s">
        <v>397</v>
      </c>
      <c r="F131" s="175" t="s">
        <v>2076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101.25" customHeight="1">
      <c r="B132" s="32"/>
      <c r="C132" s="158" t="s">
        <v>251</v>
      </c>
      <c r="D132" s="158" t="s">
        <v>162</v>
      </c>
      <c r="E132" s="159" t="s">
        <v>2077</v>
      </c>
      <c r="F132" s="160" t="s">
        <v>2078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360</v>
      </c>
    </row>
    <row r="133" spans="2:65" s="1" customFormat="1" ht="19.5">
      <c r="B133" s="32"/>
      <c r="D133" s="145" t="s">
        <v>397</v>
      </c>
      <c r="F133" s="175" t="s">
        <v>2079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204.95" customHeight="1">
      <c r="B134" s="32"/>
      <c r="C134" s="158" t="s">
        <v>256</v>
      </c>
      <c r="D134" s="158" t="s">
        <v>162</v>
      </c>
      <c r="E134" s="159" t="s">
        <v>2080</v>
      </c>
      <c r="F134" s="160" t="s">
        <v>2081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371</v>
      </c>
    </row>
    <row r="135" spans="2:65" s="1" customFormat="1" ht="19.5">
      <c r="B135" s="32"/>
      <c r="D135" s="145" t="s">
        <v>397</v>
      </c>
      <c r="F135" s="175" t="s">
        <v>2082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7.1" customHeight="1">
      <c r="B136" s="32"/>
      <c r="C136" s="158" t="s">
        <v>261</v>
      </c>
      <c r="D136" s="158" t="s">
        <v>162</v>
      </c>
      <c r="E136" s="159" t="s">
        <v>2083</v>
      </c>
      <c r="F136" s="160" t="s">
        <v>2084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388</v>
      </c>
    </row>
    <row r="137" spans="2:65" s="1" customFormat="1" ht="19.5">
      <c r="B137" s="32"/>
      <c r="D137" s="145" t="s">
        <v>397</v>
      </c>
      <c r="F137" s="175" t="s">
        <v>2085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42.15" customHeight="1">
      <c r="B138" s="32"/>
      <c r="C138" s="158" t="s">
        <v>275</v>
      </c>
      <c r="D138" s="158" t="s">
        <v>162</v>
      </c>
      <c r="E138" s="159" t="s">
        <v>2086</v>
      </c>
      <c r="F138" s="160" t="s">
        <v>2087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399</v>
      </c>
    </row>
    <row r="139" spans="2:65" s="1" customFormat="1" ht="19.5">
      <c r="B139" s="32"/>
      <c r="D139" s="145" t="s">
        <v>397</v>
      </c>
      <c r="F139" s="175" t="s">
        <v>2088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34.25" customHeight="1">
      <c r="B140" s="32"/>
      <c r="C140" s="158" t="s">
        <v>279</v>
      </c>
      <c r="D140" s="158" t="s">
        <v>162</v>
      </c>
      <c r="E140" s="159" t="s">
        <v>2089</v>
      </c>
      <c r="F140" s="160" t="s">
        <v>2090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409</v>
      </c>
    </row>
    <row r="141" spans="2:65" s="1" customFormat="1" ht="19.5">
      <c r="B141" s="32"/>
      <c r="D141" s="145" t="s">
        <v>397</v>
      </c>
      <c r="F141" s="175" t="s">
        <v>2091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2092</v>
      </c>
      <c r="F142" s="125" t="s">
        <v>2093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76.349999999999994" customHeight="1">
      <c r="B143" s="32"/>
      <c r="C143" s="158" t="s">
        <v>7</v>
      </c>
      <c r="D143" s="158" t="s">
        <v>162</v>
      </c>
      <c r="E143" s="159" t="s">
        <v>2094</v>
      </c>
      <c r="F143" s="160" t="s">
        <v>2095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419</v>
      </c>
    </row>
    <row r="144" spans="2:65" s="1" customFormat="1" ht="19.5">
      <c r="B144" s="32"/>
      <c r="D144" s="145" t="s">
        <v>397</v>
      </c>
      <c r="F144" s="175" t="s">
        <v>2096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290</v>
      </c>
      <c r="D145" s="158" t="s">
        <v>162</v>
      </c>
      <c r="E145" s="159" t="s">
        <v>2097</v>
      </c>
      <c r="F145" s="160" t="s">
        <v>2098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432</v>
      </c>
    </row>
    <row r="146" spans="2:65" s="1" customFormat="1" ht="19.5">
      <c r="B146" s="32"/>
      <c r="D146" s="145" t="s">
        <v>397</v>
      </c>
      <c r="F146" s="175" t="s">
        <v>2099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114.95" customHeight="1">
      <c r="B147" s="32"/>
      <c r="C147" s="158" t="s">
        <v>296</v>
      </c>
      <c r="D147" s="158" t="s">
        <v>162</v>
      </c>
      <c r="E147" s="159" t="s">
        <v>2100</v>
      </c>
      <c r="F147" s="160" t="s">
        <v>2045</v>
      </c>
      <c r="G147" s="161" t="s">
        <v>148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165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445</v>
      </c>
    </row>
    <row r="148" spans="2:65" s="1" customFormat="1" ht="19.5">
      <c r="B148" s="32"/>
      <c r="D148" s="145" t="s">
        <v>397</v>
      </c>
      <c r="F148" s="175" t="s">
        <v>2101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2102</v>
      </c>
      <c r="F149" s="125" t="s">
        <v>2103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SUM(BK150:BK151)</f>
        <v>0</v>
      </c>
    </row>
    <row r="150" spans="2:65" s="1" customFormat="1" ht="128.65" customHeight="1">
      <c r="B150" s="32"/>
      <c r="C150" s="158" t="s">
        <v>302</v>
      </c>
      <c r="D150" s="158" t="s">
        <v>162</v>
      </c>
      <c r="E150" s="159" t="s">
        <v>2104</v>
      </c>
      <c r="F150" s="160" t="s">
        <v>2105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455</v>
      </c>
    </row>
    <row r="151" spans="2:65" s="1" customFormat="1" ht="19.5">
      <c r="B151" s="32"/>
      <c r="D151" s="145" t="s">
        <v>397</v>
      </c>
      <c r="F151" s="175" t="s">
        <v>2106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1" customFormat="1" ht="22.9" customHeight="1">
      <c r="B152" s="115"/>
      <c r="D152" s="116" t="s">
        <v>71</v>
      </c>
      <c r="E152" s="125" t="s">
        <v>2107</v>
      </c>
      <c r="F152" s="125" t="s">
        <v>2108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80</v>
      </c>
      <c r="AT152" s="123" t="s">
        <v>71</v>
      </c>
      <c r="AU152" s="123" t="s">
        <v>80</v>
      </c>
      <c r="AY152" s="116" t="s">
        <v>142</v>
      </c>
      <c r="BK152" s="124">
        <f>SUM(BK153:BK154)</f>
        <v>0</v>
      </c>
    </row>
    <row r="153" spans="2:65" s="1" customFormat="1" ht="76.349999999999994" customHeight="1">
      <c r="B153" s="32"/>
      <c r="C153" s="158" t="s">
        <v>311</v>
      </c>
      <c r="D153" s="158" t="s">
        <v>162</v>
      </c>
      <c r="E153" s="159" t="s">
        <v>2109</v>
      </c>
      <c r="F153" s="160" t="s">
        <v>2110</v>
      </c>
      <c r="G153" s="161" t="s">
        <v>148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165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150</v>
      </c>
      <c r="BM153" s="138" t="s">
        <v>469</v>
      </c>
    </row>
    <row r="154" spans="2:65" s="1" customFormat="1" ht="19.5">
      <c r="B154" s="32"/>
      <c r="D154" s="145" t="s">
        <v>397</v>
      </c>
      <c r="F154" s="175" t="s">
        <v>2111</v>
      </c>
      <c r="I154" s="142"/>
      <c r="L154" s="32"/>
      <c r="M154" s="143"/>
      <c r="T154" s="53"/>
      <c r="AT154" s="17" t="s">
        <v>397</v>
      </c>
      <c r="AU154" s="17" t="s">
        <v>82</v>
      </c>
    </row>
    <row r="155" spans="2:65" s="11" customFormat="1" ht="22.9" customHeight="1">
      <c r="B155" s="115"/>
      <c r="D155" s="116" t="s">
        <v>71</v>
      </c>
      <c r="E155" s="125" t="s">
        <v>2112</v>
      </c>
      <c r="F155" s="125" t="s">
        <v>2113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80</v>
      </c>
      <c r="AT155" s="123" t="s">
        <v>71</v>
      </c>
      <c r="AU155" s="123" t="s">
        <v>80</v>
      </c>
      <c r="AY155" s="116" t="s">
        <v>142</v>
      </c>
      <c r="BK155" s="124">
        <f>BK156</f>
        <v>0</v>
      </c>
    </row>
    <row r="156" spans="2:65" s="1" customFormat="1" ht="16.5" customHeight="1">
      <c r="B156" s="32"/>
      <c r="C156" s="127" t="s">
        <v>317</v>
      </c>
      <c r="D156" s="127" t="s">
        <v>145</v>
      </c>
      <c r="E156" s="128" t="s">
        <v>80</v>
      </c>
      <c r="F156" s="129" t="s">
        <v>2114</v>
      </c>
      <c r="G156" s="130" t="s">
        <v>669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43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484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8iD2m2N/dmQ+E/XZhPfNEwRVk4v2JawLN9G6Z9WGAaaEjwouidHyTPE2fgVUu46Jv5VfcBZBVo9hRkmo/IIc+g==" saltValue="cUa6bXvtKq3Tp53CiMLpNQ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workbookViewId="0">
      <selection activeCell="E27" sqref="E27:H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2115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0" t="s">
        <v>2446</v>
      </c>
      <c r="F27" s="310"/>
      <c r="G27" s="310"/>
      <c r="H27" s="310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ROUND((SUM(BE90:BE147)),  2)</f>
        <v>0</v>
      </c>
      <c r="I33" s="89">
        <v>0.21</v>
      </c>
      <c r="J33" s="88">
        <f>ROUND(((SUM(BE90:BE147))*I33),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ROUND((SUM(BF90:BF147)),  2)</f>
        <v>0</v>
      </c>
      <c r="I34" s="89">
        <v>0.12</v>
      </c>
      <c r="J34" s="88">
        <f>ROUND(((SUM(BF90:BF147))*I34),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ROUND((SUM(BG90:BG147)),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ROUND((SUM(BH90:BH147)),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ROUND((SUM(BI90:BI147)),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07 - GASTRO - Neuznatelné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J90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1375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899999999999999" customHeight="1">
      <c r="B61" s="103"/>
      <c r="D61" s="104" t="s">
        <v>2013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899999999999999" customHeight="1">
      <c r="B62" s="103"/>
      <c r="D62" s="104" t="s">
        <v>2116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2117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9" customFormat="1" ht="19.899999999999999" customHeight="1">
      <c r="B64" s="103"/>
      <c r="D64" s="104" t="s">
        <v>2014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2015</v>
      </c>
      <c r="E65" s="105"/>
      <c r="F65" s="105"/>
      <c r="G65" s="105"/>
      <c r="H65" s="105"/>
      <c r="I65" s="105"/>
      <c r="J65" s="106">
        <f>J112</f>
        <v>0</v>
      </c>
      <c r="L65" s="103"/>
    </row>
    <row r="66" spans="2:12" s="9" customFormat="1" ht="19.899999999999999" customHeight="1">
      <c r="B66" s="103"/>
      <c r="D66" s="104" t="s">
        <v>2016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9" customFormat="1" ht="19.899999999999999" customHeight="1">
      <c r="B67" s="103"/>
      <c r="D67" s="104" t="s">
        <v>2017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9" customFormat="1" ht="19.899999999999999" customHeight="1">
      <c r="B68" s="103"/>
      <c r="D68" s="104" t="s">
        <v>2018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9" customFormat="1" ht="19.899999999999999" customHeight="1">
      <c r="B69" s="103"/>
      <c r="D69" s="104" t="s">
        <v>2021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2023</v>
      </c>
      <c r="E70" s="105"/>
      <c r="F70" s="105"/>
      <c r="G70" s="105"/>
      <c r="H70" s="105"/>
      <c r="I70" s="105"/>
      <c r="J70" s="106">
        <f>J146</f>
        <v>0</v>
      </c>
      <c r="L70" s="103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127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7" t="str">
        <f>E7</f>
        <v>Rekonstrukce kuchyně ZŠ speciální a MŠ Chomutov, ul. Palachova</v>
      </c>
      <c r="F80" s="308"/>
      <c r="G80" s="308"/>
      <c r="H80" s="308"/>
      <c r="L80" s="32"/>
    </row>
    <row r="81" spans="2:65" s="1" customFormat="1" ht="12" customHeight="1">
      <c r="B81" s="32"/>
      <c r="C81" s="27" t="s">
        <v>105</v>
      </c>
      <c r="L81" s="32"/>
    </row>
    <row r="82" spans="2:65" s="1" customFormat="1" ht="16.5" customHeight="1">
      <c r="B82" s="32"/>
      <c r="E82" s="297" t="str">
        <f>E9</f>
        <v>SO 07 - GASTRO - Neuznatelné</v>
      </c>
      <c r="F82" s="306"/>
      <c r="G82" s="306"/>
      <c r="H82" s="306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22. 4. 2024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Statutární město Chomutov</v>
      </c>
      <c r="I86" s="27" t="s">
        <v>31</v>
      </c>
      <c r="J86" s="30" t="str">
        <f>E21</f>
        <v>ISONOE INVEST a.s.</v>
      </c>
      <c r="L86" s="32"/>
    </row>
    <row r="87" spans="2:65" s="1" customFormat="1" ht="15.2" customHeight="1">
      <c r="B87" s="32"/>
      <c r="C87" s="27" t="s">
        <v>29</v>
      </c>
      <c r="F87" s="25" t="str">
        <f>IF(E18="","",E18)</f>
        <v>Vyplň údaj</v>
      </c>
      <c r="I87" s="27" t="s">
        <v>34</v>
      </c>
      <c r="J87" s="30" t="str">
        <f>E24</f>
        <v>Jaroslav Kudláček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128</v>
      </c>
      <c r="D89" s="109" t="s">
        <v>57</v>
      </c>
      <c r="E89" s="109" t="s">
        <v>53</v>
      </c>
      <c r="F89" s="109" t="s">
        <v>54</v>
      </c>
      <c r="G89" s="109" t="s">
        <v>129</v>
      </c>
      <c r="H89" s="109" t="s">
        <v>130</v>
      </c>
      <c r="I89" s="109" t="s">
        <v>131</v>
      </c>
      <c r="J89" s="109" t="s">
        <v>109</v>
      </c>
      <c r="K89" s="110" t="s">
        <v>132</v>
      </c>
      <c r="L89" s="107"/>
      <c r="M89" s="56" t="s">
        <v>19</v>
      </c>
      <c r="N89" s="57" t="s">
        <v>42</v>
      </c>
      <c r="O89" s="57" t="s">
        <v>133</v>
      </c>
      <c r="P89" s="57" t="s">
        <v>134</v>
      </c>
      <c r="Q89" s="57" t="s">
        <v>135</v>
      </c>
      <c r="R89" s="57" t="s">
        <v>136</v>
      </c>
      <c r="S89" s="57" t="s">
        <v>137</v>
      </c>
      <c r="T89" s="58" t="s">
        <v>138</v>
      </c>
    </row>
    <row r="90" spans="2:65" s="1" customFormat="1" ht="22.9" customHeight="1">
      <c r="B90" s="32"/>
      <c r="C90" s="61" t="s">
        <v>139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71</v>
      </c>
      <c r="AU90" s="17" t="s">
        <v>110</v>
      </c>
      <c r="BK90" s="114">
        <f>BK91</f>
        <v>0</v>
      </c>
    </row>
    <row r="91" spans="2:65" s="11" customFormat="1" ht="25.9" customHeight="1">
      <c r="B91" s="115"/>
      <c r="D91" s="116" t="s">
        <v>71</v>
      </c>
      <c r="E91" s="117" t="s">
        <v>140</v>
      </c>
      <c r="F91" s="117" t="s">
        <v>140</v>
      </c>
      <c r="I91" s="118"/>
      <c r="J91" s="119">
        <f>BK91</f>
        <v>0</v>
      </c>
      <c r="L91" s="115"/>
      <c r="M91" s="120"/>
      <c r="P91" s="121">
        <f>P92+P98+P103+P106+P112+P118+P128+P138+P142+P146</f>
        <v>0</v>
      </c>
      <c r="R91" s="121">
        <f>R92+R98+R103+R106+R112+R118+R128+R138+R142+R146</f>
        <v>0</v>
      </c>
      <c r="T91" s="122">
        <f>T92+T98+T103+T106+T112+T118+T128+T138+T142+T146</f>
        <v>0</v>
      </c>
      <c r="AR91" s="116" t="s">
        <v>80</v>
      </c>
      <c r="AT91" s="123" t="s">
        <v>71</v>
      </c>
      <c r="AU91" s="123" t="s">
        <v>72</v>
      </c>
      <c r="AY91" s="116" t="s">
        <v>142</v>
      </c>
      <c r="BK91" s="124">
        <f>BK92+BK98+BK103+BK106+BK112+BK118+BK128+BK138+BK142+BK146</f>
        <v>0</v>
      </c>
    </row>
    <row r="92" spans="2:65" s="11" customFormat="1" ht="22.9" customHeight="1">
      <c r="B92" s="115"/>
      <c r="D92" s="116" t="s">
        <v>71</v>
      </c>
      <c r="E92" s="125" t="s">
        <v>2029</v>
      </c>
      <c r="F92" s="125" t="s">
        <v>2030</v>
      </c>
      <c r="I92" s="118"/>
      <c r="J92" s="126">
        <f>BK92</f>
        <v>0</v>
      </c>
      <c r="L92" s="115"/>
      <c r="M92" s="120"/>
      <c r="P92" s="121">
        <f>SUM(P93:P97)</f>
        <v>0</v>
      </c>
      <c r="R92" s="121">
        <f>SUM(R93:R97)</f>
        <v>0</v>
      </c>
      <c r="T92" s="122">
        <f>SUM(T93:T97)</f>
        <v>0</v>
      </c>
      <c r="AR92" s="116" t="s">
        <v>80</v>
      </c>
      <c r="AT92" s="123" t="s">
        <v>71</v>
      </c>
      <c r="AU92" s="123" t="s">
        <v>80</v>
      </c>
      <c r="AY92" s="116" t="s">
        <v>142</v>
      </c>
      <c r="BK92" s="124">
        <f>SUM(BK93:BK97)</f>
        <v>0</v>
      </c>
    </row>
    <row r="93" spans="2:65" s="1" customFormat="1" ht="16.5" customHeight="1">
      <c r="B93" s="32"/>
      <c r="C93" s="158" t="s">
        <v>80</v>
      </c>
      <c r="D93" s="158" t="s">
        <v>162</v>
      </c>
      <c r="E93" s="159" t="s">
        <v>2118</v>
      </c>
      <c r="F93" s="160" t="s">
        <v>2119</v>
      </c>
      <c r="G93" s="161" t="s">
        <v>148</v>
      </c>
      <c r="H93" s="162">
        <v>1</v>
      </c>
      <c r="I93" s="163"/>
      <c r="J93" s="164">
        <f>ROUND(I93*H93,2)</f>
        <v>0</v>
      </c>
      <c r="K93" s="160" t="s">
        <v>19</v>
      </c>
      <c r="L93" s="165"/>
      <c r="M93" s="166" t="s">
        <v>19</v>
      </c>
      <c r="N93" s="167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165</v>
      </c>
      <c r="AT93" s="138" t="s">
        <v>162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82</v>
      </c>
    </row>
    <row r="94" spans="2:65" s="1" customFormat="1" ht="19.5">
      <c r="B94" s="32"/>
      <c r="D94" s="145" t="s">
        <v>397</v>
      </c>
      <c r="F94" s="175" t="s">
        <v>2120</v>
      </c>
      <c r="I94" s="142"/>
      <c r="L94" s="32"/>
      <c r="M94" s="143"/>
      <c r="T94" s="53"/>
      <c r="AT94" s="17" t="s">
        <v>397</v>
      </c>
      <c r="AU94" s="17" t="s">
        <v>82</v>
      </c>
    </row>
    <row r="95" spans="2:65" s="1" customFormat="1" ht="24.2" customHeight="1">
      <c r="B95" s="32"/>
      <c r="C95" s="158" t="s">
        <v>82</v>
      </c>
      <c r="D95" s="158" t="s">
        <v>162</v>
      </c>
      <c r="E95" s="159" t="s">
        <v>2121</v>
      </c>
      <c r="F95" s="160" t="s">
        <v>2122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150</v>
      </c>
    </row>
    <row r="96" spans="2:65" s="1" customFormat="1" ht="19.5">
      <c r="B96" s="32"/>
      <c r="D96" s="145" t="s">
        <v>397</v>
      </c>
      <c r="F96" s="175" t="s">
        <v>2123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37.9" customHeight="1">
      <c r="B97" s="32"/>
      <c r="C97" s="158" t="s">
        <v>143</v>
      </c>
      <c r="D97" s="158" t="s">
        <v>162</v>
      </c>
      <c r="E97" s="159" t="s">
        <v>2124</v>
      </c>
      <c r="F97" s="160" t="s">
        <v>2125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190</v>
      </c>
    </row>
    <row r="98" spans="2:65" s="11" customFormat="1" ht="22.9" customHeight="1">
      <c r="B98" s="115"/>
      <c r="D98" s="116" t="s">
        <v>71</v>
      </c>
      <c r="E98" s="125" t="s">
        <v>2126</v>
      </c>
      <c r="F98" s="125" t="s">
        <v>2127</v>
      </c>
      <c r="I98" s="118"/>
      <c r="J98" s="126">
        <f>BK98</f>
        <v>0</v>
      </c>
      <c r="L98" s="115"/>
      <c r="M98" s="120"/>
      <c r="P98" s="121">
        <f>SUM(P99:P102)</f>
        <v>0</v>
      </c>
      <c r="R98" s="121">
        <f>SUM(R99:R102)</f>
        <v>0</v>
      </c>
      <c r="T98" s="122">
        <f>SUM(T99:T102)</f>
        <v>0</v>
      </c>
      <c r="AR98" s="116" t="s">
        <v>80</v>
      </c>
      <c r="AT98" s="123" t="s">
        <v>71</v>
      </c>
      <c r="AU98" s="123" t="s">
        <v>80</v>
      </c>
      <c r="AY98" s="116" t="s">
        <v>142</v>
      </c>
      <c r="BK98" s="124">
        <f>SUM(BK99:BK102)</f>
        <v>0</v>
      </c>
    </row>
    <row r="99" spans="2:65" s="1" customFormat="1" ht="16.5" customHeight="1">
      <c r="B99" s="32"/>
      <c r="C99" s="158" t="s">
        <v>150</v>
      </c>
      <c r="D99" s="158" t="s">
        <v>162</v>
      </c>
      <c r="E99" s="159" t="s">
        <v>2128</v>
      </c>
      <c r="F99" s="160" t="s">
        <v>2129</v>
      </c>
      <c r="G99" s="161" t="s">
        <v>148</v>
      </c>
      <c r="H99" s="162">
        <v>2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165</v>
      </c>
    </row>
    <row r="100" spans="2:65" s="1" customFormat="1" ht="19.5">
      <c r="B100" s="32"/>
      <c r="D100" s="145" t="s">
        <v>397</v>
      </c>
      <c r="F100" s="175" t="s">
        <v>2130</v>
      </c>
      <c r="I100" s="142"/>
      <c r="L100" s="32"/>
      <c r="M100" s="143"/>
      <c r="T100" s="53"/>
      <c r="AT100" s="17" t="s">
        <v>397</v>
      </c>
      <c r="AU100" s="17" t="s">
        <v>82</v>
      </c>
    </row>
    <row r="101" spans="2:65" s="1" customFormat="1" ht="16.5" customHeight="1">
      <c r="B101" s="32"/>
      <c r="C101" s="158" t="s">
        <v>182</v>
      </c>
      <c r="D101" s="158" t="s">
        <v>162</v>
      </c>
      <c r="E101" s="159" t="s">
        <v>2131</v>
      </c>
      <c r="F101" s="160" t="s">
        <v>2129</v>
      </c>
      <c r="G101" s="161" t="s">
        <v>148</v>
      </c>
      <c r="H101" s="162">
        <v>1</v>
      </c>
      <c r="I101" s="163"/>
      <c r="J101" s="164">
        <f>ROUND(I101*H101,2)</f>
        <v>0</v>
      </c>
      <c r="K101" s="160" t="s">
        <v>19</v>
      </c>
      <c r="L101" s="165"/>
      <c r="M101" s="166" t="s">
        <v>19</v>
      </c>
      <c r="N101" s="167" t="s">
        <v>43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165</v>
      </c>
      <c r="AT101" s="138" t="s">
        <v>162</v>
      </c>
      <c r="AU101" s="138" t="s">
        <v>82</v>
      </c>
      <c r="AY101" s="17" t="s">
        <v>142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150</v>
      </c>
      <c r="BM101" s="138" t="s">
        <v>214</v>
      </c>
    </row>
    <row r="102" spans="2:65" s="1" customFormat="1" ht="19.5">
      <c r="B102" s="32"/>
      <c r="D102" s="145" t="s">
        <v>397</v>
      </c>
      <c r="F102" s="175" t="s">
        <v>2132</v>
      </c>
      <c r="I102" s="142"/>
      <c r="L102" s="32"/>
      <c r="M102" s="143"/>
      <c r="T102" s="53"/>
      <c r="AT102" s="17" t="s">
        <v>397</v>
      </c>
      <c r="AU102" s="17" t="s">
        <v>82</v>
      </c>
    </row>
    <row r="103" spans="2:65" s="11" customFormat="1" ht="22.9" customHeight="1">
      <c r="B103" s="115"/>
      <c r="D103" s="116" t="s">
        <v>71</v>
      </c>
      <c r="E103" s="125" t="s">
        <v>2133</v>
      </c>
      <c r="F103" s="125" t="s">
        <v>2134</v>
      </c>
      <c r="I103" s="118"/>
      <c r="J103" s="126">
        <f>BK103</f>
        <v>0</v>
      </c>
      <c r="L103" s="115"/>
      <c r="M103" s="120"/>
      <c r="P103" s="121">
        <f>SUM(P104:P105)</f>
        <v>0</v>
      </c>
      <c r="R103" s="121">
        <f>SUM(R104:R105)</f>
        <v>0</v>
      </c>
      <c r="T103" s="122">
        <f>SUM(T104:T105)</f>
        <v>0</v>
      </c>
      <c r="AR103" s="116" t="s">
        <v>80</v>
      </c>
      <c r="AT103" s="123" t="s">
        <v>71</v>
      </c>
      <c r="AU103" s="123" t="s">
        <v>80</v>
      </c>
      <c r="AY103" s="116" t="s">
        <v>142</v>
      </c>
      <c r="BK103" s="124">
        <f>SUM(BK104:BK105)</f>
        <v>0</v>
      </c>
    </row>
    <row r="104" spans="2:65" s="1" customFormat="1" ht="16.5" customHeight="1">
      <c r="B104" s="32"/>
      <c r="C104" s="158" t="s">
        <v>190</v>
      </c>
      <c r="D104" s="158" t="s">
        <v>162</v>
      </c>
      <c r="E104" s="159" t="s">
        <v>2135</v>
      </c>
      <c r="F104" s="160" t="s">
        <v>2129</v>
      </c>
      <c r="G104" s="161" t="s">
        <v>148</v>
      </c>
      <c r="H104" s="162">
        <v>2</v>
      </c>
      <c r="I104" s="163"/>
      <c r="J104" s="164">
        <f>ROUND(I104*H104,2)</f>
        <v>0</v>
      </c>
      <c r="K104" s="160" t="s">
        <v>19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8</v>
      </c>
    </row>
    <row r="105" spans="2:65" s="1" customFormat="1" ht="19.5">
      <c r="B105" s="32"/>
      <c r="D105" s="145" t="s">
        <v>397</v>
      </c>
      <c r="F105" s="175" t="s">
        <v>2136</v>
      </c>
      <c r="I105" s="142"/>
      <c r="L105" s="32"/>
      <c r="M105" s="143"/>
      <c r="T105" s="53"/>
      <c r="AT105" s="17" t="s">
        <v>397</v>
      </c>
      <c r="AU105" s="17" t="s">
        <v>82</v>
      </c>
    </row>
    <row r="106" spans="2:65" s="11" customFormat="1" ht="22.9" customHeight="1">
      <c r="B106" s="115"/>
      <c r="D106" s="116" t="s">
        <v>71</v>
      </c>
      <c r="E106" s="125" t="s">
        <v>2037</v>
      </c>
      <c r="F106" s="125" t="s">
        <v>2038</v>
      </c>
      <c r="I106" s="118"/>
      <c r="J106" s="126">
        <f>BK106</f>
        <v>0</v>
      </c>
      <c r="L106" s="115"/>
      <c r="M106" s="120"/>
      <c r="P106" s="121">
        <f>SUM(P107:P111)</f>
        <v>0</v>
      </c>
      <c r="R106" s="121">
        <f>SUM(R107:R111)</f>
        <v>0</v>
      </c>
      <c r="T106" s="122">
        <f>SUM(T107:T111)</f>
        <v>0</v>
      </c>
      <c r="AR106" s="116" t="s">
        <v>80</v>
      </c>
      <c r="AT106" s="123" t="s">
        <v>71</v>
      </c>
      <c r="AU106" s="123" t="s">
        <v>80</v>
      </c>
      <c r="AY106" s="116" t="s">
        <v>142</v>
      </c>
      <c r="BK106" s="124">
        <f>SUM(BK107:BK111)</f>
        <v>0</v>
      </c>
    </row>
    <row r="107" spans="2:65" s="1" customFormat="1" ht="21.75" customHeight="1">
      <c r="B107" s="32"/>
      <c r="C107" s="158" t="s">
        <v>195</v>
      </c>
      <c r="D107" s="158" t="s">
        <v>162</v>
      </c>
      <c r="E107" s="159" t="s">
        <v>2137</v>
      </c>
      <c r="F107" s="160" t="s">
        <v>2138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241</v>
      </c>
    </row>
    <row r="108" spans="2:65" s="1" customFormat="1" ht="19.5">
      <c r="B108" s="32"/>
      <c r="D108" s="145" t="s">
        <v>397</v>
      </c>
      <c r="F108" s="175" t="s">
        <v>2139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21.75" customHeight="1">
      <c r="B109" s="32"/>
      <c r="C109" s="158" t="s">
        <v>165</v>
      </c>
      <c r="D109" s="158" t="s">
        <v>162</v>
      </c>
      <c r="E109" s="159" t="s">
        <v>2140</v>
      </c>
      <c r="F109" s="160" t="s">
        <v>2141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251</v>
      </c>
    </row>
    <row r="110" spans="2:65" s="1" customFormat="1" ht="19.5">
      <c r="B110" s="32"/>
      <c r="D110" s="145" t="s">
        <v>397</v>
      </c>
      <c r="F110" s="175" t="s">
        <v>2142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37.9" customHeight="1">
      <c r="B111" s="32"/>
      <c r="C111" s="158" t="s">
        <v>209</v>
      </c>
      <c r="D111" s="158" t="s">
        <v>162</v>
      </c>
      <c r="E111" s="159" t="s">
        <v>2143</v>
      </c>
      <c r="F111" s="160" t="s">
        <v>2125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261</v>
      </c>
    </row>
    <row r="112" spans="2:65" s="11" customFormat="1" ht="22.9" customHeight="1">
      <c r="B112" s="115"/>
      <c r="D112" s="116" t="s">
        <v>71</v>
      </c>
      <c r="E112" s="125" t="s">
        <v>2050</v>
      </c>
      <c r="F112" s="125" t="s">
        <v>2051</v>
      </c>
      <c r="I112" s="118"/>
      <c r="J112" s="126">
        <f>BK112</f>
        <v>0</v>
      </c>
      <c r="L112" s="115"/>
      <c r="M112" s="120"/>
      <c r="P112" s="121">
        <f>SUM(P113:P117)</f>
        <v>0</v>
      </c>
      <c r="R112" s="121">
        <f>SUM(R113:R117)</f>
        <v>0</v>
      </c>
      <c r="T112" s="122">
        <f>SUM(T113:T117)</f>
        <v>0</v>
      </c>
      <c r="AR112" s="116" t="s">
        <v>80</v>
      </c>
      <c r="AT112" s="123" t="s">
        <v>71</v>
      </c>
      <c r="AU112" s="123" t="s">
        <v>80</v>
      </c>
      <c r="AY112" s="116" t="s">
        <v>142</v>
      </c>
      <c r="BK112" s="124">
        <f>SUM(BK113:BK117)</f>
        <v>0</v>
      </c>
    </row>
    <row r="113" spans="2:65" s="1" customFormat="1" ht="24.2" customHeight="1">
      <c r="B113" s="32"/>
      <c r="C113" s="158" t="s">
        <v>214</v>
      </c>
      <c r="D113" s="158" t="s">
        <v>162</v>
      </c>
      <c r="E113" s="159" t="s">
        <v>2144</v>
      </c>
      <c r="F113" s="160" t="s">
        <v>2145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279</v>
      </c>
    </row>
    <row r="114" spans="2:65" s="1" customFormat="1" ht="19.5">
      <c r="B114" s="32"/>
      <c r="D114" s="145" t="s">
        <v>397</v>
      </c>
      <c r="F114" s="175" t="s">
        <v>2146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55.5" customHeight="1">
      <c r="B115" s="32"/>
      <c r="C115" s="158" t="s">
        <v>221</v>
      </c>
      <c r="D115" s="158" t="s">
        <v>162</v>
      </c>
      <c r="E115" s="159" t="s">
        <v>2147</v>
      </c>
      <c r="F115" s="160" t="s">
        <v>2148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290</v>
      </c>
    </row>
    <row r="116" spans="2:65" s="1" customFormat="1" ht="16.5" customHeight="1">
      <c r="B116" s="32"/>
      <c r="C116" s="158" t="s">
        <v>8</v>
      </c>
      <c r="D116" s="158" t="s">
        <v>162</v>
      </c>
      <c r="E116" s="159" t="s">
        <v>2149</v>
      </c>
      <c r="F116" s="160" t="s">
        <v>2150</v>
      </c>
      <c r="G116" s="161" t="s">
        <v>148</v>
      </c>
      <c r="H116" s="162">
        <v>1</v>
      </c>
      <c r="I116" s="163"/>
      <c r="J116" s="164">
        <f>ROUND(I116*H116,2)</f>
        <v>0</v>
      </c>
      <c r="K116" s="160" t="s">
        <v>19</v>
      </c>
      <c r="L116" s="165"/>
      <c r="M116" s="166" t="s">
        <v>19</v>
      </c>
      <c r="N116" s="167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165</v>
      </c>
      <c r="AT116" s="138" t="s">
        <v>162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302</v>
      </c>
    </row>
    <row r="117" spans="2:65" s="1" customFormat="1" ht="19.5">
      <c r="B117" s="32"/>
      <c r="D117" s="145" t="s">
        <v>397</v>
      </c>
      <c r="F117" s="175" t="s">
        <v>2151</v>
      </c>
      <c r="I117" s="142"/>
      <c r="L117" s="32"/>
      <c r="M117" s="143"/>
      <c r="T117" s="53"/>
      <c r="AT117" s="17" t="s">
        <v>397</v>
      </c>
      <c r="AU117" s="17" t="s">
        <v>82</v>
      </c>
    </row>
    <row r="118" spans="2:65" s="11" customFormat="1" ht="22.9" customHeight="1">
      <c r="B118" s="115"/>
      <c r="D118" s="116" t="s">
        <v>71</v>
      </c>
      <c r="E118" s="125" t="s">
        <v>2055</v>
      </c>
      <c r="F118" s="125" t="s">
        <v>2056</v>
      </c>
      <c r="I118" s="118"/>
      <c r="J118" s="126">
        <f>BK118</f>
        <v>0</v>
      </c>
      <c r="L118" s="115"/>
      <c r="M118" s="120"/>
      <c r="P118" s="121">
        <f>SUM(P119:P127)</f>
        <v>0</v>
      </c>
      <c r="R118" s="121">
        <f>SUM(R119:R127)</f>
        <v>0</v>
      </c>
      <c r="T118" s="122">
        <f>SUM(T119:T127)</f>
        <v>0</v>
      </c>
      <c r="AR118" s="116" t="s">
        <v>80</v>
      </c>
      <c r="AT118" s="123" t="s">
        <v>71</v>
      </c>
      <c r="AU118" s="123" t="s">
        <v>80</v>
      </c>
      <c r="AY118" s="116" t="s">
        <v>142</v>
      </c>
      <c r="BK118" s="124">
        <f>SUM(BK119:BK127)</f>
        <v>0</v>
      </c>
    </row>
    <row r="119" spans="2:65" s="1" customFormat="1" ht="16.5" customHeight="1">
      <c r="B119" s="32"/>
      <c r="C119" s="158" t="s">
        <v>230</v>
      </c>
      <c r="D119" s="158" t="s">
        <v>162</v>
      </c>
      <c r="E119" s="159" t="s">
        <v>2152</v>
      </c>
      <c r="F119" s="160" t="s">
        <v>2153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317</v>
      </c>
    </row>
    <row r="120" spans="2:65" s="1" customFormat="1" ht="19.5">
      <c r="B120" s="32"/>
      <c r="D120" s="145" t="s">
        <v>397</v>
      </c>
      <c r="F120" s="175" t="s">
        <v>2154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" customFormat="1" ht="16.5" customHeight="1">
      <c r="B121" s="32"/>
      <c r="C121" s="158" t="s">
        <v>241</v>
      </c>
      <c r="D121" s="158" t="s">
        <v>162</v>
      </c>
      <c r="E121" s="159" t="s">
        <v>2155</v>
      </c>
      <c r="F121" s="160" t="s">
        <v>2156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331</v>
      </c>
    </row>
    <row r="122" spans="2:65" s="1" customFormat="1" ht="19.5">
      <c r="B122" s="32"/>
      <c r="D122" s="145" t="s">
        <v>397</v>
      </c>
      <c r="F122" s="175" t="s">
        <v>2157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37.9" customHeight="1">
      <c r="B123" s="32"/>
      <c r="C123" s="158" t="s">
        <v>246</v>
      </c>
      <c r="D123" s="158" t="s">
        <v>162</v>
      </c>
      <c r="E123" s="159" t="s">
        <v>2158</v>
      </c>
      <c r="F123" s="160" t="s">
        <v>2125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346</v>
      </c>
    </row>
    <row r="124" spans="2:65" s="1" customFormat="1" ht="16.5" customHeight="1">
      <c r="B124" s="32"/>
      <c r="C124" s="158" t="s">
        <v>251</v>
      </c>
      <c r="D124" s="158" t="s">
        <v>162</v>
      </c>
      <c r="E124" s="159" t="s">
        <v>2159</v>
      </c>
      <c r="F124" s="160" t="s">
        <v>2160</v>
      </c>
      <c r="G124" s="161" t="s">
        <v>148</v>
      </c>
      <c r="H124" s="162">
        <v>1</v>
      </c>
      <c r="I124" s="163"/>
      <c r="J124" s="164">
        <f>ROUND(I124*H124,2)</f>
        <v>0</v>
      </c>
      <c r="K124" s="160" t="s">
        <v>19</v>
      </c>
      <c r="L124" s="165"/>
      <c r="M124" s="166" t="s">
        <v>19</v>
      </c>
      <c r="N124" s="167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165</v>
      </c>
      <c r="AT124" s="138" t="s">
        <v>162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150</v>
      </c>
      <c r="BM124" s="138" t="s">
        <v>360</v>
      </c>
    </row>
    <row r="125" spans="2:65" s="1" customFormat="1" ht="19.5">
      <c r="B125" s="32"/>
      <c r="D125" s="145" t="s">
        <v>397</v>
      </c>
      <c r="F125" s="175" t="s">
        <v>2161</v>
      </c>
      <c r="I125" s="142"/>
      <c r="L125" s="32"/>
      <c r="M125" s="143"/>
      <c r="T125" s="53"/>
      <c r="AT125" s="17" t="s">
        <v>397</v>
      </c>
      <c r="AU125" s="17" t="s">
        <v>82</v>
      </c>
    </row>
    <row r="126" spans="2:65" s="1" customFormat="1" ht="16.5" customHeight="1">
      <c r="B126" s="32"/>
      <c r="C126" s="158" t="s">
        <v>256</v>
      </c>
      <c r="D126" s="158" t="s">
        <v>162</v>
      </c>
      <c r="E126" s="159" t="s">
        <v>2162</v>
      </c>
      <c r="F126" s="160" t="s">
        <v>2160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371</v>
      </c>
    </row>
    <row r="127" spans="2:65" s="1" customFormat="1" ht="19.5">
      <c r="B127" s="32"/>
      <c r="D127" s="145" t="s">
        <v>397</v>
      </c>
      <c r="F127" s="175" t="s">
        <v>2161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2061</v>
      </c>
      <c r="F128" s="125" t="s">
        <v>2062</v>
      </c>
      <c r="I128" s="118"/>
      <c r="J128" s="126">
        <f>BK128</f>
        <v>0</v>
      </c>
      <c r="L128" s="115"/>
      <c r="M128" s="120"/>
      <c r="P128" s="121">
        <f>SUM(P129:P137)</f>
        <v>0</v>
      </c>
      <c r="R128" s="121">
        <f>SUM(R129:R137)</f>
        <v>0</v>
      </c>
      <c r="T128" s="122">
        <f>SUM(T129:T137)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SUM(BK129:BK137)</f>
        <v>0</v>
      </c>
    </row>
    <row r="129" spans="2:65" s="1" customFormat="1" ht="16.5" customHeight="1">
      <c r="B129" s="32"/>
      <c r="C129" s="158" t="s">
        <v>261</v>
      </c>
      <c r="D129" s="158" t="s">
        <v>162</v>
      </c>
      <c r="E129" s="159" t="s">
        <v>2163</v>
      </c>
      <c r="F129" s="160" t="s">
        <v>2156</v>
      </c>
      <c r="G129" s="161" t="s">
        <v>148</v>
      </c>
      <c r="H129" s="162">
        <v>1</v>
      </c>
      <c r="I129" s="163"/>
      <c r="J129" s="164">
        <f>ROUND(I129*H129,2)</f>
        <v>0</v>
      </c>
      <c r="K129" s="160" t="s">
        <v>19</v>
      </c>
      <c r="L129" s="165"/>
      <c r="M129" s="166" t="s">
        <v>19</v>
      </c>
      <c r="N129" s="167" t="s">
        <v>43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165</v>
      </c>
      <c r="AT129" s="138" t="s">
        <v>162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150</v>
      </c>
      <c r="BM129" s="138" t="s">
        <v>388</v>
      </c>
    </row>
    <row r="130" spans="2:65" s="1" customFormat="1" ht="19.5">
      <c r="B130" s="32"/>
      <c r="D130" s="145" t="s">
        <v>397</v>
      </c>
      <c r="F130" s="175" t="s">
        <v>2157</v>
      </c>
      <c r="I130" s="142"/>
      <c r="L130" s="32"/>
      <c r="M130" s="143"/>
      <c r="T130" s="53"/>
      <c r="AT130" s="17" t="s">
        <v>397</v>
      </c>
      <c r="AU130" s="17" t="s">
        <v>82</v>
      </c>
    </row>
    <row r="131" spans="2:65" s="1" customFormat="1" ht="37.9" customHeight="1">
      <c r="B131" s="32"/>
      <c r="C131" s="158" t="s">
        <v>275</v>
      </c>
      <c r="D131" s="158" t="s">
        <v>162</v>
      </c>
      <c r="E131" s="159" t="s">
        <v>2164</v>
      </c>
      <c r="F131" s="160" t="s">
        <v>2125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399</v>
      </c>
    </row>
    <row r="132" spans="2:65" s="1" customFormat="1" ht="16.5" customHeight="1">
      <c r="B132" s="32"/>
      <c r="C132" s="158" t="s">
        <v>279</v>
      </c>
      <c r="D132" s="158" t="s">
        <v>162</v>
      </c>
      <c r="E132" s="159" t="s">
        <v>2165</v>
      </c>
      <c r="F132" s="160" t="s">
        <v>2166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409</v>
      </c>
    </row>
    <row r="133" spans="2:65" s="1" customFormat="1" ht="19.5">
      <c r="B133" s="32"/>
      <c r="D133" s="145" t="s">
        <v>397</v>
      </c>
      <c r="F133" s="175" t="s">
        <v>2167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16.5" customHeight="1">
      <c r="B134" s="32"/>
      <c r="C134" s="158" t="s">
        <v>7</v>
      </c>
      <c r="D134" s="158" t="s">
        <v>162</v>
      </c>
      <c r="E134" s="159" t="s">
        <v>2168</v>
      </c>
      <c r="F134" s="160" t="s">
        <v>2169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419</v>
      </c>
    </row>
    <row r="135" spans="2:65" s="1" customFormat="1" ht="19.5">
      <c r="B135" s="32"/>
      <c r="D135" s="145" t="s">
        <v>397</v>
      </c>
      <c r="F135" s="175" t="s">
        <v>2170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.5" customHeight="1">
      <c r="B136" s="32"/>
      <c r="C136" s="158" t="s">
        <v>290</v>
      </c>
      <c r="D136" s="158" t="s">
        <v>162</v>
      </c>
      <c r="E136" s="159" t="s">
        <v>2171</v>
      </c>
      <c r="F136" s="160" t="s">
        <v>2172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432</v>
      </c>
    </row>
    <row r="137" spans="2:65" s="1" customFormat="1" ht="19.5">
      <c r="B137" s="32"/>
      <c r="D137" s="145" t="s">
        <v>397</v>
      </c>
      <c r="F137" s="175" t="s">
        <v>2167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1" customFormat="1" ht="22.9" customHeight="1">
      <c r="B138" s="115"/>
      <c r="D138" s="116" t="s">
        <v>71</v>
      </c>
      <c r="E138" s="125" t="s">
        <v>2064</v>
      </c>
      <c r="F138" s="125" t="s">
        <v>2065</v>
      </c>
      <c r="I138" s="118"/>
      <c r="J138" s="126">
        <f>BK138</f>
        <v>0</v>
      </c>
      <c r="L138" s="115"/>
      <c r="M138" s="120"/>
      <c r="P138" s="121">
        <f>SUM(P139:P141)</f>
        <v>0</v>
      </c>
      <c r="R138" s="121">
        <f>SUM(R139:R141)</f>
        <v>0</v>
      </c>
      <c r="T138" s="122">
        <f>SUM(T139:T141)</f>
        <v>0</v>
      </c>
      <c r="AR138" s="116" t="s">
        <v>80</v>
      </c>
      <c r="AT138" s="123" t="s">
        <v>71</v>
      </c>
      <c r="AU138" s="123" t="s">
        <v>80</v>
      </c>
      <c r="AY138" s="116" t="s">
        <v>142</v>
      </c>
      <c r="BK138" s="124">
        <f>SUM(BK139:BK141)</f>
        <v>0</v>
      </c>
    </row>
    <row r="139" spans="2:65" s="1" customFormat="1" ht="16.5" customHeight="1">
      <c r="B139" s="32"/>
      <c r="C139" s="158" t="s">
        <v>296</v>
      </c>
      <c r="D139" s="158" t="s">
        <v>162</v>
      </c>
      <c r="E139" s="159" t="s">
        <v>2173</v>
      </c>
      <c r="F139" s="160" t="s">
        <v>2156</v>
      </c>
      <c r="G139" s="161" t="s">
        <v>148</v>
      </c>
      <c r="H139" s="162">
        <v>1</v>
      </c>
      <c r="I139" s="163"/>
      <c r="J139" s="164">
        <f>ROUND(I139*H139,2)</f>
        <v>0</v>
      </c>
      <c r="K139" s="160" t="s">
        <v>19</v>
      </c>
      <c r="L139" s="165"/>
      <c r="M139" s="166" t="s">
        <v>19</v>
      </c>
      <c r="N139" s="167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165</v>
      </c>
      <c r="AT139" s="138" t="s">
        <v>162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445</v>
      </c>
    </row>
    <row r="140" spans="2:65" s="1" customFormat="1" ht="19.5">
      <c r="B140" s="32"/>
      <c r="D140" s="145" t="s">
        <v>397</v>
      </c>
      <c r="F140" s="175" t="s">
        <v>2154</v>
      </c>
      <c r="I140" s="142"/>
      <c r="L140" s="32"/>
      <c r="M140" s="143"/>
      <c r="T140" s="53"/>
      <c r="AT140" s="17" t="s">
        <v>397</v>
      </c>
      <c r="AU140" s="17" t="s">
        <v>82</v>
      </c>
    </row>
    <row r="141" spans="2:65" s="1" customFormat="1" ht="37.9" customHeight="1">
      <c r="B141" s="32"/>
      <c r="C141" s="158" t="s">
        <v>302</v>
      </c>
      <c r="D141" s="158" t="s">
        <v>162</v>
      </c>
      <c r="E141" s="159" t="s">
        <v>2174</v>
      </c>
      <c r="F141" s="160" t="s">
        <v>2125</v>
      </c>
      <c r="G141" s="161" t="s">
        <v>148</v>
      </c>
      <c r="H141" s="162">
        <v>1</v>
      </c>
      <c r="I141" s="163"/>
      <c r="J141" s="164">
        <f>ROUND(I141*H141,2)</f>
        <v>0</v>
      </c>
      <c r="K141" s="160" t="s">
        <v>19</v>
      </c>
      <c r="L141" s="165"/>
      <c r="M141" s="166" t="s">
        <v>19</v>
      </c>
      <c r="N141" s="167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165</v>
      </c>
      <c r="AT141" s="138" t="s">
        <v>162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455</v>
      </c>
    </row>
    <row r="142" spans="2:65" s="11" customFormat="1" ht="22.9" customHeight="1">
      <c r="B142" s="115"/>
      <c r="D142" s="116" t="s">
        <v>71</v>
      </c>
      <c r="E142" s="125" t="s">
        <v>2102</v>
      </c>
      <c r="F142" s="125" t="s">
        <v>2103</v>
      </c>
      <c r="I142" s="118"/>
      <c r="J142" s="126">
        <f>BK142</f>
        <v>0</v>
      </c>
      <c r="L142" s="115"/>
      <c r="M142" s="120"/>
      <c r="P142" s="121">
        <f>SUM(P143:P145)</f>
        <v>0</v>
      </c>
      <c r="R142" s="121">
        <f>SUM(R143:R145)</f>
        <v>0</v>
      </c>
      <c r="T142" s="122">
        <f>SUM(T143:T145)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SUM(BK143:BK145)</f>
        <v>0</v>
      </c>
    </row>
    <row r="143" spans="2:65" s="1" customFormat="1" ht="21.75" customHeight="1">
      <c r="B143" s="32"/>
      <c r="C143" s="158" t="s">
        <v>311</v>
      </c>
      <c r="D143" s="158" t="s">
        <v>162</v>
      </c>
      <c r="E143" s="159" t="s">
        <v>2175</v>
      </c>
      <c r="F143" s="160" t="s">
        <v>2176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469</v>
      </c>
    </row>
    <row r="144" spans="2:65" s="1" customFormat="1" ht="19.5">
      <c r="B144" s="32"/>
      <c r="D144" s="145" t="s">
        <v>397</v>
      </c>
      <c r="F144" s="175" t="s">
        <v>2177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317</v>
      </c>
      <c r="D145" s="158" t="s">
        <v>162</v>
      </c>
      <c r="E145" s="159" t="s">
        <v>2178</v>
      </c>
      <c r="F145" s="160" t="s">
        <v>2148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484</v>
      </c>
    </row>
    <row r="146" spans="2:65" s="11" customFormat="1" ht="22.9" customHeight="1">
      <c r="B146" s="115"/>
      <c r="D146" s="116" t="s">
        <v>71</v>
      </c>
      <c r="E146" s="125" t="s">
        <v>2112</v>
      </c>
      <c r="F146" s="125" t="s">
        <v>2113</v>
      </c>
      <c r="I146" s="118"/>
      <c r="J146" s="126">
        <f>BK146</f>
        <v>0</v>
      </c>
      <c r="L146" s="115"/>
      <c r="M146" s="120"/>
      <c r="P146" s="121">
        <f>P147</f>
        <v>0</v>
      </c>
      <c r="R146" s="121">
        <f>R147</f>
        <v>0</v>
      </c>
      <c r="T146" s="122">
        <f>T147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BK147</f>
        <v>0</v>
      </c>
    </row>
    <row r="147" spans="2:65" s="1" customFormat="1" ht="16.5" customHeight="1">
      <c r="B147" s="32"/>
      <c r="C147" s="127" t="s">
        <v>322</v>
      </c>
      <c r="D147" s="127" t="s">
        <v>145</v>
      </c>
      <c r="E147" s="128" t="s">
        <v>80</v>
      </c>
      <c r="F147" s="129" t="s">
        <v>2114</v>
      </c>
      <c r="G147" s="130" t="s">
        <v>669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79" t="s">
        <v>19</v>
      </c>
      <c r="N147" s="180" t="s">
        <v>43</v>
      </c>
      <c r="O147" s="18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497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2"/>
    </row>
  </sheetData>
  <sheetProtection algorithmName="SHA-512" hashValue="9WCZustVRDT9LDCwSSCFd8yenIz/QUDW4+pKMaKekDQHOdgKKnugfJtwK64iJ79A0FHOb5EyNpcKJd3ivxTFLg==" saltValue="/NB4ztO3ueQxh3nPXtpPHw==" spinCount="100000" sheet="1" objects="1" scenarios="1" formatColumns="0" formatRows="0" autoFilter="0"/>
  <autoFilter ref="C89:K147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8"/>
  <sheetViews>
    <sheetView showGridLines="0" topLeftCell="A104" workbookViewId="0">
      <selection activeCell="I117" sqref="I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1108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70000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ROUND((SUM(BE87:BE117)),  2)</f>
        <v>70000</v>
      </c>
      <c r="I33" s="89">
        <v>0.21</v>
      </c>
      <c r="J33" s="88">
        <f>ROUND(((SUM(BE87:BE117))*I33),  2)</f>
        <v>14700</v>
      </c>
      <c r="L33" s="32"/>
    </row>
    <row r="34" spans="2:12" s="1" customFormat="1" ht="14.45" customHeight="1">
      <c r="B34" s="32"/>
      <c r="E34" s="27" t="s">
        <v>44</v>
      </c>
      <c r="F34" s="88">
        <f>ROUND((SUM(BF87:BF117)),  2)</f>
        <v>0</v>
      </c>
      <c r="I34" s="89">
        <v>0.12</v>
      </c>
      <c r="J34" s="88">
        <f>ROUND(((SUM(BF87:BF117))*I34),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ROUND((SUM(BH87:BH117)),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84700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VRN - Vedlejší rozpočtové náklady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70000</v>
      </c>
      <c r="L59" s="32"/>
      <c r="AU59" s="17" t="s">
        <v>110</v>
      </c>
    </row>
    <row r="60" spans="2:47" s="8" customFormat="1" ht="24.95" customHeight="1">
      <c r="B60" s="99"/>
      <c r="D60" s="100" t="s">
        <v>1108</v>
      </c>
      <c r="E60" s="101"/>
      <c r="F60" s="101"/>
      <c r="G60" s="101"/>
      <c r="H60" s="101"/>
      <c r="I60" s="101"/>
      <c r="J60" s="102">
        <f>J88</f>
        <v>70000</v>
      </c>
      <c r="L60" s="99"/>
    </row>
    <row r="61" spans="2:47" s="9" customFormat="1" ht="19.899999999999999" customHeight="1">
      <c r="B61" s="103"/>
      <c r="D61" s="104" t="s">
        <v>2179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2180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1109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2181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2182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2183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2184</v>
      </c>
      <c r="E67" s="105"/>
      <c r="F67" s="105"/>
      <c r="G67" s="105"/>
      <c r="H67" s="105"/>
      <c r="I67" s="105"/>
      <c r="J67" s="106">
        <f>J114</f>
        <v>70000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7" t="str">
        <f>E7</f>
        <v>Rekonstrukce kuchyně ZŠ speciální a MŠ Chomutov, ul. Palachova</v>
      </c>
      <c r="F77" s="308"/>
      <c r="G77" s="308"/>
      <c r="H77" s="308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97" t="str">
        <f>E9</f>
        <v>VRN - Vedlejší rozpočtové náklady</v>
      </c>
      <c r="F79" s="306"/>
      <c r="G79" s="306"/>
      <c r="H79" s="306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70000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70000</v>
      </c>
    </row>
    <row r="88" spans="2:65" s="11" customFormat="1" ht="25.9" customHeight="1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70000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70000</v>
      </c>
    </row>
    <row r="89" spans="2:65" s="11" customFormat="1" ht="22.9" customHeight="1">
      <c r="B89" s="115"/>
      <c r="D89" s="116" t="s">
        <v>71</v>
      </c>
      <c r="E89" s="125" t="s">
        <v>2185</v>
      </c>
      <c r="F89" s="125" t="s">
        <v>2186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2187</v>
      </c>
      <c r="F90" s="129" t="s">
        <v>2188</v>
      </c>
      <c r="G90" s="130" t="s">
        <v>1260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2189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2189</v>
      </c>
      <c r="BM90" s="138" t="s">
        <v>2190</v>
      </c>
    </row>
    <row r="91" spans="2:65" s="1" customFormat="1">
      <c r="B91" s="32"/>
      <c r="D91" s="140" t="s">
        <v>152</v>
      </c>
      <c r="F91" s="141" t="s">
        <v>2191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>
      <c r="B92" s="32"/>
      <c r="C92" s="127" t="s">
        <v>82</v>
      </c>
      <c r="D92" s="127" t="s">
        <v>145</v>
      </c>
      <c r="E92" s="128" t="s">
        <v>2192</v>
      </c>
      <c r="F92" s="129" t="s">
        <v>2193</v>
      </c>
      <c r="G92" s="130" t="s">
        <v>2194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2195</v>
      </c>
    </row>
    <row r="93" spans="2:65" s="1" customFormat="1" ht="24.2" customHeight="1">
      <c r="B93" s="32"/>
      <c r="C93" s="127" t="s">
        <v>143</v>
      </c>
      <c r="D93" s="127" t="s">
        <v>145</v>
      </c>
      <c r="E93" s="128" t="s">
        <v>2196</v>
      </c>
      <c r="F93" s="129" t="s">
        <v>2197</v>
      </c>
      <c r="G93" s="130" t="s">
        <v>2194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2198</v>
      </c>
    </row>
    <row r="94" spans="2:65" s="11" customFormat="1" ht="22.9" customHeight="1">
      <c r="B94" s="115"/>
      <c r="D94" s="116" t="s">
        <v>71</v>
      </c>
      <c r="E94" s="125" t="s">
        <v>2199</v>
      </c>
      <c r="F94" s="125" t="s">
        <v>2200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>
      <c r="B95" s="32"/>
      <c r="C95" s="127" t="s">
        <v>150</v>
      </c>
      <c r="D95" s="127" t="s">
        <v>145</v>
      </c>
      <c r="E95" s="128" t="s">
        <v>2201</v>
      </c>
      <c r="F95" s="129" t="s">
        <v>2202</v>
      </c>
      <c r="G95" s="130" t="s">
        <v>2194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2203</v>
      </c>
    </row>
    <row r="96" spans="2:65" s="1" customFormat="1" ht="37.9" customHeight="1">
      <c r="B96" s="32"/>
      <c r="C96" s="127" t="s">
        <v>182</v>
      </c>
      <c r="D96" s="127" t="s">
        <v>145</v>
      </c>
      <c r="E96" s="128" t="s">
        <v>2204</v>
      </c>
      <c r="F96" s="129" t="s">
        <v>2205</v>
      </c>
      <c r="G96" s="130" t="s">
        <v>669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2206</v>
      </c>
    </row>
    <row r="97" spans="2:65" s="11" customFormat="1" ht="22.9" customHeight="1">
      <c r="B97" s="115"/>
      <c r="D97" s="116" t="s">
        <v>71</v>
      </c>
      <c r="E97" s="125" t="s">
        <v>1343</v>
      </c>
      <c r="F97" s="125" t="s">
        <v>1344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2207</v>
      </c>
      <c r="F98" s="129" t="s">
        <v>1344</v>
      </c>
      <c r="G98" s="130" t="s">
        <v>669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2189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2189</v>
      </c>
      <c r="BM98" s="138" t="s">
        <v>2208</v>
      </c>
    </row>
    <row r="99" spans="2:65" s="1" customFormat="1" ht="16.5" customHeight="1">
      <c r="B99" s="32"/>
      <c r="C99" s="127" t="s">
        <v>195</v>
      </c>
      <c r="D99" s="127" t="s">
        <v>145</v>
      </c>
      <c r="E99" s="128" t="s">
        <v>2209</v>
      </c>
      <c r="F99" s="129" t="s">
        <v>2210</v>
      </c>
      <c r="G99" s="130" t="s">
        <v>669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2211</v>
      </c>
    </row>
    <row r="100" spans="2:65" s="1" customFormat="1" ht="24.2" customHeight="1">
      <c r="B100" s="32"/>
      <c r="C100" s="127" t="s">
        <v>165</v>
      </c>
      <c r="D100" s="127" t="s">
        <v>145</v>
      </c>
      <c r="E100" s="128" t="s">
        <v>2212</v>
      </c>
      <c r="F100" s="129" t="s">
        <v>2213</v>
      </c>
      <c r="G100" s="130" t="s">
        <v>2194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2214</v>
      </c>
    </row>
    <row r="101" spans="2:65" s="1" customFormat="1" ht="24.2" customHeight="1">
      <c r="B101" s="32"/>
      <c r="C101" s="127" t="s">
        <v>209</v>
      </c>
      <c r="D101" s="127" t="s">
        <v>145</v>
      </c>
      <c r="E101" s="128" t="s">
        <v>2215</v>
      </c>
      <c r="F101" s="129" t="s">
        <v>2216</v>
      </c>
      <c r="G101" s="130" t="s">
        <v>2194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2217</v>
      </c>
    </row>
    <row r="102" spans="2:65" s="1" customFormat="1" ht="24.2" customHeight="1">
      <c r="B102" s="32"/>
      <c r="C102" s="127" t="s">
        <v>214</v>
      </c>
      <c r="D102" s="127" t="s">
        <v>145</v>
      </c>
      <c r="E102" s="128" t="s">
        <v>2218</v>
      </c>
      <c r="F102" s="129" t="s">
        <v>2219</v>
      </c>
      <c r="G102" s="130" t="s">
        <v>2194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2220</v>
      </c>
    </row>
    <row r="103" spans="2:65" s="1" customFormat="1" ht="24.2" customHeight="1">
      <c r="B103" s="32"/>
      <c r="C103" s="127" t="s">
        <v>221</v>
      </c>
      <c r="D103" s="127" t="s">
        <v>145</v>
      </c>
      <c r="E103" s="128" t="s">
        <v>2221</v>
      </c>
      <c r="F103" s="129" t="s">
        <v>2222</v>
      </c>
      <c r="G103" s="130" t="s">
        <v>2194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2223</v>
      </c>
    </row>
    <row r="104" spans="2:65" s="1" customFormat="1" ht="24.2" customHeight="1">
      <c r="B104" s="32"/>
      <c r="C104" s="127" t="s">
        <v>8</v>
      </c>
      <c r="D104" s="127" t="s">
        <v>145</v>
      </c>
      <c r="E104" s="128" t="s">
        <v>1345</v>
      </c>
      <c r="F104" s="129" t="s">
        <v>2224</v>
      </c>
      <c r="G104" s="130" t="s">
        <v>2194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2225</v>
      </c>
    </row>
    <row r="105" spans="2:65" s="1" customFormat="1" ht="24.2" customHeight="1">
      <c r="B105" s="32"/>
      <c r="C105" s="127" t="s">
        <v>230</v>
      </c>
      <c r="D105" s="127" t="s">
        <v>145</v>
      </c>
      <c r="E105" s="128" t="s">
        <v>2226</v>
      </c>
      <c r="F105" s="129" t="s">
        <v>2227</v>
      </c>
      <c r="G105" s="130" t="s">
        <v>2194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2228</v>
      </c>
    </row>
    <row r="106" spans="2:65" s="11" customFormat="1" ht="22.9" customHeight="1">
      <c r="B106" s="115"/>
      <c r="D106" s="116" t="s">
        <v>71</v>
      </c>
      <c r="E106" s="125" t="s">
        <v>2229</v>
      </c>
      <c r="F106" s="125" t="s">
        <v>2230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2231</v>
      </c>
      <c r="F107" s="129" t="s">
        <v>2232</v>
      </c>
      <c r="G107" s="130" t="s">
        <v>669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2233</v>
      </c>
    </row>
    <row r="108" spans="2:65" s="11" customFormat="1" ht="22.9" customHeight="1">
      <c r="B108" s="115"/>
      <c r="D108" s="116" t="s">
        <v>71</v>
      </c>
      <c r="E108" s="125" t="s">
        <v>2234</v>
      </c>
      <c r="F108" s="125" t="s">
        <v>2235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2236</v>
      </c>
      <c r="F109" s="129" t="s">
        <v>2237</v>
      </c>
      <c r="G109" s="130" t="s">
        <v>669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2238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2239</v>
      </c>
      <c r="F110" s="129" t="s">
        <v>2240</v>
      </c>
      <c r="G110" s="130" t="s">
        <v>669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2241</v>
      </c>
    </row>
    <row r="111" spans="2:65" s="1" customFormat="1" ht="24.2" customHeight="1">
      <c r="B111" s="32"/>
      <c r="C111" s="127" t="s">
        <v>256</v>
      </c>
      <c r="D111" s="127" t="s">
        <v>145</v>
      </c>
      <c r="E111" s="128" t="s">
        <v>2242</v>
      </c>
      <c r="F111" s="129" t="s">
        <v>2230</v>
      </c>
      <c r="G111" s="130" t="s">
        <v>2194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2243</v>
      </c>
    </row>
    <row r="112" spans="2:65" s="11" customFormat="1" ht="22.9" customHeight="1">
      <c r="B112" s="115"/>
      <c r="D112" s="116" t="s">
        <v>71</v>
      </c>
      <c r="E112" s="125" t="s">
        <v>2244</v>
      </c>
      <c r="F112" s="125" t="s">
        <v>2245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>
      <c r="B113" s="32"/>
      <c r="C113" s="127" t="s">
        <v>261</v>
      </c>
      <c r="D113" s="127" t="s">
        <v>145</v>
      </c>
      <c r="E113" s="128" t="s">
        <v>2246</v>
      </c>
      <c r="F113" s="129" t="s">
        <v>2247</v>
      </c>
      <c r="G113" s="130" t="s">
        <v>2194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2248</v>
      </c>
    </row>
    <row r="114" spans="2:65" s="11" customFormat="1" ht="22.9" customHeight="1">
      <c r="B114" s="115"/>
      <c r="D114" s="116" t="s">
        <v>71</v>
      </c>
      <c r="E114" s="125" t="s">
        <v>2249</v>
      </c>
      <c r="F114" s="125" t="s">
        <v>2250</v>
      </c>
      <c r="I114" s="118"/>
      <c r="J114" s="126">
        <f>BK114</f>
        <v>70000</v>
      </c>
      <c r="L114" s="115"/>
      <c r="M114" s="120"/>
      <c r="P114" s="121">
        <f>SUM(P115:P117)</f>
        <v>0</v>
      </c>
      <c r="R114" s="121">
        <f>SUM(R115:R117)</f>
        <v>0</v>
      </c>
      <c r="T114" s="122">
        <f>SUM(T115:T117)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SUM(BK115:BK117)</f>
        <v>70000</v>
      </c>
    </row>
    <row r="115" spans="2:65" s="1" customFormat="1" ht="16.5" customHeight="1">
      <c r="B115" s="32"/>
      <c r="C115" s="127" t="s">
        <v>275</v>
      </c>
      <c r="D115" s="127" t="s">
        <v>145</v>
      </c>
      <c r="E115" s="128" t="s">
        <v>2251</v>
      </c>
      <c r="F115" s="129" t="s">
        <v>2252</v>
      </c>
      <c r="G115" s="130" t="s">
        <v>669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2253</v>
      </c>
    </row>
    <row r="116" spans="2:65" s="1" customFormat="1" ht="24.2" customHeight="1">
      <c r="B116" s="32"/>
      <c r="C116" s="127" t="s">
        <v>279</v>
      </c>
      <c r="D116" s="127" t="s">
        <v>145</v>
      </c>
      <c r="E116" s="128" t="s">
        <v>2254</v>
      </c>
      <c r="F116" s="129" t="s">
        <v>2255</v>
      </c>
      <c r="G116" s="130" t="s">
        <v>2194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2256</v>
      </c>
    </row>
    <row r="117" spans="2:65" s="1" customFormat="1" ht="49.15" customHeight="1">
      <c r="B117" s="32"/>
      <c r="C117" s="127" t="s">
        <v>7</v>
      </c>
      <c r="D117" s="127" t="s">
        <v>145</v>
      </c>
      <c r="E117" s="128" t="s">
        <v>2257</v>
      </c>
      <c r="F117" s="129" t="s">
        <v>2258</v>
      </c>
      <c r="G117" s="130" t="s">
        <v>669</v>
      </c>
      <c r="H117" s="131">
        <v>1</v>
      </c>
      <c r="I117" s="319">
        <v>70000</v>
      </c>
      <c r="J117" s="133">
        <f>ROUND(I117*H117,2)</f>
        <v>70000</v>
      </c>
      <c r="K117" s="129" t="s">
        <v>19</v>
      </c>
      <c r="L117" s="32"/>
      <c r="M117" s="179" t="s">
        <v>19</v>
      </c>
      <c r="N117" s="180" t="s">
        <v>43</v>
      </c>
      <c r="O117" s="18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38" t="s">
        <v>72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70000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70000</v>
      </c>
      <c r="BL117" s="17" t="s">
        <v>182</v>
      </c>
      <c r="BM117" s="138" t="s">
        <v>2259</v>
      </c>
    </row>
    <row r="118" spans="2:65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algorithmName="SHA-512" hashValue="AsaUDTlDxc0whxb4XXGkFPk4nmeFI8acwgwC11id42+5PaXhKD25yj2AEDiAWUygo2tG6WnKrGPhcvqp6rQZFA==" saltValue="vYpjhsrVVqL9c9lCi3VarA==" spinCount="100000" sheet="1" objects="1" scenarios="1" formatColumns="0" formatRows="0" autoFilter="0"/>
  <autoFilter ref="C86:K117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61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3" t="s">
        <v>2260</v>
      </c>
      <c r="D3" s="313"/>
      <c r="E3" s="313"/>
      <c r="F3" s="313"/>
      <c r="G3" s="313"/>
      <c r="H3" s="313"/>
      <c r="I3" s="313"/>
      <c r="J3" s="313"/>
      <c r="K3" s="189"/>
    </row>
    <row r="4" spans="2:11" customFormat="1" ht="25.5" customHeight="1">
      <c r="B4" s="190"/>
      <c r="C4" s="318" t="s">
        <v>2261</v>
      </c>
      <c r="D4" s="318"/>
      <c r="E4" s="318"/>
      <c r="F4" s="318"/>
      <c r="G4" s="318"/>
      <c r="H4" s="318"/>
      <c r="I4" s="318"/>
      <c r="J4" s="318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7" t="s">
        <v>2262</v>
      </c>
      <c r="D6" s="317"/>
      <c r="E6" s="317"/>
      <c r="F6" s="317"/>
      <c r="G6" s="317"/>
      <c r="H6" s="317"/>
      <c r="I6" s="317"/>
      <c r="J6" s="317"/>
      <c r="K6" s="191"/>
    </row>
    <row r="7" spans="2:11" customFormat="1" ht="15" customHeight="1">
      <c r="B7" s="194"/>
      <c r="C7" s="317" t="s">
        <v>2263</v>
      </c>
      <c r="D7" s="317"/>
      <c r="E7" s="317"/>
      <c r="F7" s="317"/>
      <c r="G7" s="317"/>
      <c r="H7" s="317"/>
      <c r="I7" s="317"/>
      <c r="J7" s="317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7" t="s">
        <v>2264</v>
      </c>
      <c r="D9" s="317"/>
      <c r="E9" s="317"/>
      <c r="F9" s="317"/>
      <c r="G9" s="317"/>
      <c r="H9" s="317"/>
      <c r="I9" s="317"/>
      <c r="J9" s="317"/>
      <c r="K9" s="191"/>
    </row>
    <row r="10" spans="2:11" customFormat="1" ht="15" customHeight="1">
      <c r="B10" s="194"/>
      <c r="C10" s="193"/>
      <c r="D10" s="317" t="s">
        <v>2265</v>
      </c>
      <c r="E10" s="317"/>
      <c r="F10" s="317"/>
      <c r="G10" s="317"/>
      <c r="H10" s="317"/>
      <c r="I10" s="317"/>
      <c r="J10" s="317"/>
      <c r="K10" s="191"/>
    </row>
    <row r="11" spans="2:11" customFormat="1" ht="15" customHeight="1">
      <c r="B11" s="194"/>
      <c r="C11" s="195"/>
      <c r="D11" s="317" t="s">
        <v>2266</v>
      </c>
      <c r="E11" s="317"/>
      <c r="F11" s="317"/>
      <c r="G11" s="317"/>
      <c r="H11" s="317"/>
      <c r="I11" s="317"/>
      <c r="J11" s="317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2267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7" t="s">
        <v>2268</v>
      </c>
      <c r="E15" s="317"/>
      <c r="F15" s="317"/>
      <c r="G15" s="317"/>
      <c r="H15" s="317"/>
      <c r="I15" s="317"/>
      <c r="J15" s="317"/>
      <c r="K15" s="191"/>
    </row>
    <row r="16" spans="2:11" customFormat="1" ht="15" customHeight="1">
      <c r="B16" s="194"/>
      <c r="C16" s="195"/>
      <c r="D16" s="317" t="s">
        <v>2269</v>
      </c>
      <c r="E16" s="317"/>
      <c r="F16" s="317"/>
      <c r="G16" s="317"/>
      <c r="H16" s="317"/>
      <c r="I16" s="317"/>
      <c r="J16" s="317"/>
      <c r="K16" s="191"/>
    </row>
    <row r="17" spans="2:11" customFormat="1" ht="15" customHeight="1">
      <c r="B17" s="194"/>
      <c r="C17" s="195"/>
      <c r="D17" s="317" t="s">
        <v>2270</v>
      </c>
      <c r="E17" s="317"/>
      <c r="F17" s="317"/>
      <c r="G17" s="317"/>
      <c r="H17" s="317"/>
      <c r="I17" s="317"/>
      <c r="J17" s="317"/>
      <c r="K17" s="191"/>
    </row>
    <row r="18" spans="2:11" customFormat="1" ht="15" customHeight="1">
      <c r="B18" s="194"/>
      <c r="C18" s="195"/>
      <c r="D18" s="195"/>
      <c r="E18" s="197" t="s">
        <v>79</v>
      </c>
      <c r="F18" s="317" t="s">
        <v>2271</v>
      </c>
      <c r="G18" s="317"/>
      <c r="H18" s="317"/>
      <c r="I18" s="317"/>
      <c r="J18" s="317"/>
      <c r="K18" s="191"/>
    </row>
    <row r="19" spans="2:11" customFormat="1" ht="15" customHeight="1">
      <c r="B19" s="194"/>
      <c r="C19" s="195"/>
      <c r="D19" s="195"/>
      <c r="E19" s="197" t="s">
        <v>2272</v>
      </c>
      <c r="F19" s="317" t="s">
        <v>2273</v>
      </c>
      <c r="G19" s="317"/>
      <c r="H19" s="317"/>
      <c r="I19" s="317"/>
      <c r="J19" s="317"/>
      <c r="K19" s="191"/>
    </row>
    <row r="20" spans="2:11" customFormat="1" ht="15" customHeight="1">
      <c r="B20" s="194"/>
      <c r="C20" s="195"/>
      <c r="D20" s="195"/>
      <c r="E20" s="197" t="s">
        <v>2274</v>
      </c>
      <c r="F20" s="317" t="s">
        <v>2275</v>
      </c>
      <c r="G20" s="317"/>
      <c r="H20" s="317"/>
      <c r="I20" s="317"/>
      <c r="J20" s="317"/>
      <c r="K20" s="191"/>
    </row>
    <row r="21" spans="2:11" customFormat="1" ht="15" customHeight="1">
      <c r="B21" s="194"/>
      <c r="C21" s="195"/>
      <c r="D21" s="195"/>
      <c r="E21" s="197" t="s">
        <v>2276</v>
      </c>
      <c r="F21" s="317" t="s">
        <v>2277</v>
      </c>
      <c r="G21" s="317"/>
      <c r="H21" s="317"/>
      <c r="I21" s="317"/>
      <c r="J21" s="317"/>
      <c r="K21" s="191"/>
    </row>
    <row r="22" spans="2:11" customFormat="1" ht="15" customHeight="1">
      <c r="B22" s="194"/>
      <c r="C22" s="195"/>
      <c r="D22" s="195"/>
      <c r="E22" s="197" t="s">
        <v>2278</v>
      </c>
      <c r="F22" s="317" t="s">
        <v>1044</v>
      </c>
      <c r="G22" s="317"/>
      <c r="H22" s="317"/>
      <c r="I22" s="317"/>
      <c r="J22" s="317"/>
      <c r="K22" s="191"/>
    </row>
    <row r="23" spans="2:11" customFormat="1" ht="15" customHeight="1">
      <c r="B23" s="194"/>
      <c r="C23" s="195"/>
      <c r="D23" s="195"/>
      <c r="E23" s="197" t="s">
        <v>2279</v>
      </c>
      <c r="F23" s="317" t="s">
        <v>2280</v>
      </c>
      <c r="G23" s="317"/>
      <c r="H23" s="317"/>
      <c r="I23" s="317"/>
      <c r="J23" s="317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7" t="s">
        <v>2281</v>
      </c>
      <c r="D25" s="317"/>
      <c r="E25" s="317"/>
      <c r="F25" s="317"/>
      <c r="G25" s="317"/>
      <c r="H25" s="317"/>
      <c r="I25" s="317"/>
      <c r="J25" s="317"/>
      <c r="K25" s="191"/>
    </row>
    <row r="26" spans="2:11" customFormat="1" ht="15" customHeight="1">
      <c r="B26" s="194"/>
      <c r="C26" s="317" t="s">
        <v>2282</v>
      </c>
      <c r="D26" s="317"/>
      <c r="E26" s="317"/>
      <c r="F26" s="317"/>
      <c r="G26" s="317"/>
      <c r="H26" s="317"/>
      <c r="I26" s="317"/>
      <c r="J26" s="317"/>
      <c r="K26" s="191"/>
    </row>
    <row r="27" spans="2:11" customFormat="1" ht="15" customHeight="1">
      <c r="B27" s="194"/>
      <c r="C27" s="193"/>
      <c r="D27" s="317" t="s">
        <v>2283</v>
      </c>
      <c r="E27" s="317"/>
      <c r="F27" s="317"/>
      <c r="G27" s="317"/>
      <c r="H27" s="317"/>
      <c r="I27" s="317"/>
      <c r="J27" s="317"/>
      <c r="K27" s="191"/>
    </row>
    <row r="28" spans="2:11" customFormat="1" ht="15" customHeight="1">
      <c r="B28" s="194"/>
      <c r="C28" s="195"/>
      <c r="D28" s="317" t="s">
        <v>2284</v>
      </c>
      <c r="E28" s="317"/>
      <c r="F28" s="317"/>
      <c r="G28" s="317"/>
      <c r="H28" s="317"/>
      <c r="I28" s="317"/>
      <c r="J28" s="317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7" t="s">
        <v>2285</v>
      </c>
      <c r="E30" s="317"/>
      <c r="F30" s="317"/>
      <c r="G30" s="317"/>
      <c r="H30" s="317"/>
      <c r="I30" s="317"/>
      <c r="J30" s="317"/>
      <c r="K30" s="191"/>
    </row>
    <row r="31" spans="2:11" customFormat="1" ht="15" customHeight="1">
      <c r="B31" s="194"/>
      <c r="C31" s="195"/>
      <c r="D31" s="317" t="s">
        <v>2286</v>
      </c>
      <c r="E31" s="317"/>
      <c r="F31" s="317"/>
      <c r="G31" s="317"/>
      <c r="H31" s="317"/>
      <c r="I31" s="317"/>
      <c r="J31" s="317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7" t="s">
        <v>2287</v>
      </c>
      <c r="E33" s="317"/>
      <c r="F33" s="317"/>
      <c r="G33" s="317"/>
      <c r="H33" s="317"/>
      <c r="I33" s="317"/>
      <c r="J33" s="317"/>
      <c r="K33" s="191"/>
    </row>
    <row r="34" spans="2:11" customFormat="1" ht="15" customHeight="1">
      <c r="B34" s="194"/>
      <c r="C34" s="195"/>
      <c r="D34" s="317" t="s">
        <v>2288</v>
      </c>
      <c r="E34" s="317"/>
      <c r="F34" s="317"/>
      <c r="G34" s="317"/>
      <c r="H34" s="317"/>
      <c r="I34" s="317"/>
      <c r="J34" s="317"/>
      <c r="K34" s="191"/>
    </row>
    <row r="35" spans="2:11" customFormat="1" ht="15" customHeight="1">
      <c r="B35" s="194"/>
      <c r="C35" s="195"/>
      <c r="D35" s="317" t="s">
        <v>2289</v>
      </c>
      <c r="E35" s="317"/>
      <c r="F35" s="317"/>
      <c r="G35" s="317"/>
      <c r="H35" s="317"/>
      <c r="I35" s="317"/>
      <c r="J35" s="317"/>
      <c r="K35" s="191"/>
    </row>
    <row r="36" spans="2:11" customFormat="1" ht="15" customHeight="1">
      <c r="B36" s="194"/>
      <c r="C36" s="195"/>
      <c r="D36" s="193"/>
      <c r="E36" s="196" t="s">
        <v>128</v>
      </c>
      <c r="F36" s="193"/>
      <c r="G36" s="317" t="s">
        <v>2290</v>
      </c>
      <c r="H36" s="317"/>
      <c r="I36" s="317"/>
      <c r="J36" s="317"/>
      <c r="K36" s="191"/>
    </row>
    <row r="37" spans="2:11" customFormat="1" ht="30.75" customHeight="1">
      <c r="B37" s="194"/>
      <c r="C37" s="195"/>
      <c r="D37" s="193"/>
      <c r="E37" s="196" t="s">
        <v>2291</v>
      </c>
      <c r="F37" s="193"/>
      <c r="G37" s="317" t="s">
        <v>2292</v>
      </c>
      <c r="H37" s="317"/>
      <c r="I37" s="317"/>
      <c r="J37" s="317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7" t="s">
        <v>2293</v>
      </c>
      <c r="H38" s="317"/>
      <c r="I38" s="317"/>
      <c r="J38" s="317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7" t="s">
        <v>2294</v>
      </c>
      <c r="H39" s="317"/>
      <c r="I39" s="317"/>
      <c r="J39" s="317"/>
      <c r="K39" s="191"/>
    </row>
    <row r="40" spans="2:11" customFormat="1" ht="15" customHeight="1">
      <c r="B40" s="194"/>
      <c r="C40" s="195"/>
      <c r="D40" s="193"/>
      <c r="E40" s="196" t="s">
        <v>129</v>
      </c>
      <c r="F40" s="193"/>
      <c r="G40" s="317" t="s">
        <v>2295</v>
      </c>
      <c r="H40" s="317"/>
      <c r="I40" s="317"/>
      <c r="J40" s="317"/>
      <c r="K40" s="191"/>
    </row>
    <row r="41" spans="2:11" customFormat="1" ht="15" customHeight="1">
      <c r="B41" s="194"/>
      <c r="C41" s="195"/>
      <c r="D41" s="193"/>
      <c r="E41" s="196" t="s">
        <v>130</v>
      </c>
      <c r="F41" s="193"/>
      <c r="G41" s="317" t="s">
        <v>2296</v>
      </c>
      <c r="H41" s="317"/>
      <c r="I41" s="317"/>
      <c r="J41" s="317"/>
      <c r="K41" s="191"/>
    </row>
    <row r="42" spans="2:11" customFormat="1" ht="15" customHeight="1">
      <c r="B42" s="194"/>
      <c r="C42" s="195"/>
      <c r="D42" s="193"/>
      <c r="E42" s="196" t="s">
        <v>2297</v>
      </c>
      <c r="F42" s="193"/>
      <c r="G42" s="317" t="s">
        <v>2298</v>
      </c>
      <c r="H42" s="317"/>
      <c r="I42" s="317"/>
      <c r="J42" s="317"/>
      <c r="K42" s="191"/>
    </row>
    <row r="43" spans="2:11" customFormat="1" ht="15" customHeight="1">
      <c r="B43" s="194"/>
      <c r="C43" s="195"/>
      <c r="D43" s="193"/>
      <c r="E43" s="196"/>
      <c r="F43" s="193"/>
      <c r="G43" s="317" t="s">
        <v>2299</v>
      </c>
      <c r="H43" s="317"/>
      <c r="I43" s="317"/>
      <c r="J43" s="317"/>
      <c r="K43" s="191"/>
    </row>
    <row r="44" spans="2:11" customFormat="1" ht="15" customHeight="1">
      <c r="B44" s="194"/>
      <c r="C44" s="195"/>
      <c r="D44" s="193"/>
      <c r="E44" s="196" t="s">
        <v>2300</v>
      </c>
      <c r="F44" s="193"/>
      <c r="G44" s="317" t="s">
        <v>2301</v>
      </c>
      <c r="H44" s="317"/>
      <c r="I44" s="317"/>
      <c r="J44" s="317"/>
      <c r="K44" s="191"/>
    </row>
    <row r="45" spans="2:11" customFormat="1" ht="15" customHeight="1">
      <c r="B45" s="194"/>
      <c r="C45" s="195"/>
      <c r="D45" s="193"/>
      <c r="E45" s="196" t="s">
        <v>132</v>
      </c>
      <c r="F45" s="193"/>
      <c r="G45" s="317" t="s">
        <v>2302</v>
      </c>
      <c r="H45" s="317"/>
      <c r="I45" s="317"/>
      <c r="J45" s="317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7" t="s">
        <v>2303</v>
      </c>
      <c r="E47" s="317"/>
      <c r="F47" s="317"/>
      <c r="G47" s="317"/>
      <c r="H47" s="317"/>
      <c r="I47" s="317"/>
      <c r="J47" s="317"/>
      <c r="K47" s="191"/>
    </row>
    <row r="48" spans="2:11" customFormat="1" ht="15" customHeight="1">
      <c r="B48" s="194"/>
      <c r="C48" s="195"/>
      <c r="D48" s="195"/>
      <c r="E48" s="317" t="s">
        <v>2304</v>
      </c>
      <c r="F48" s="317"/>
      <c r="G48" s="317"/>
      <c r="H48" s="317"/>
      <c r="I48" s="317"/>
      <c r="J48" s="317"/>
      <c r="K48" s="191"/>
    </row>
    <row r="49" spans="2:11" customFormat="1" ht="15" customHeight="1">
      <c r="B49" s="194"/>
      <c r="C49" s="195"/>
      <c r="D49" s="195"/>
      <c r="E49" s="317" t="s">
        <v>2305</v>
      </c>
      <c r="F49" s="317"/>
      <c r="G49" s="317"/>
      <c r="H49" s="317"/>
      <c r="I49" s="317"/>
      <c r="J49" s="317"/>
      <c r="K49" s="191"/>
    </row>
    <row r="50" spans="2:11" customFormat="1" ht="15" customHeight="1">
      <c r="B50" s="194"/>
      <c r="C50" s="195"/>
      <c r="D50" s="195"/>
      <c r="E50" s="317" t="s">
        <v>2306</v>
      </c>
      <c r="F50" s="317"/>
      <c r="G50" s="317"/>
      <c r="H50" s="317"/>
      <c r="I50" s="317"/>
      <c r="J50" s="317"/>
      <c r="K50" s="191"/>
    </row>
    <row r="51" spans="2:11" customFormat="1" ht="15" customHeight="1">
      <c r="B51" s="194"/>
      <c r="C51" s="195"/>
      <c r="D51" s="317" t="s">
        <v>2307</v>
      </c>
      <c r="E51" s="317"/>
      <c r="F51" s="317"/>
      <c r="G51" s="317"/>
      <c r="H51" s="317"/>
      <c r="I51" s="317"/>
      <c r="J51" s="317"/>
      <c r="K51" s="191"/>
    </row>
    <row r="52" spans="2:11" customFormat="1" ht="25.5" customHeight="1">
      <c r="B52" s="190"/>
      <c r="C52" s="318" t="s">
        <v>2308</v>
      </c>
      <c r="D52" s="318"/>
      <c r="E52" s="318"/>
      <c r="F52" s="318"/>
      <c r="G52" s="318"/>
      <c r="H52" s="318"/>
      <c r="I52" s="318"/>
      <c r="J52" s="318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7" t="s">
        <v>2309</v>
      </c>
      <c r="D54" s="317"/>
      <c r="E54" s="317"/>
      <c r="F54" s="317"/>
      <c r="G54" s="317"/>
      <c r="H54" s="317"/>
      <c r="I54" s="317"/>
      <c r="J54" s="317"/>
      <c r="K54" s="191"/>
    </row>
    <row r="55" spans="2:11" customFormat="1" ht="15" customHeight="1">
      <c r="B55" s="190"/>
      <c r="C55" s="317" t="s">
        <v>2310</v>
      </c>
      <c r="D55" s="317"/>
      <c r="E55" s="317"/>
      <c r="F55" s="317"/>
      <c r="G55" s="317"/>
      <c r="H55" s="317"/>
      <c r="I55" s="317"/>
      <c r="J55" s="317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7" t="s">
        <v>2311</v>
      </c>
      <c r="D57" s="317"/>
      <c r="E57" s="317"/>
      <c r="F57" s="317"/>
      <c r="G57" s="317"/>
      <c r="H57" s="317"/>
      <c r="I57" s="317"/>
      <c r="J57" s="317"/>
      <c r="K57" s="191"/>
    </row>
    <row r="58" spans="2:11" customFormat="1" ht="15" customHeight="1">
      <c r="B58" s="190"/>
      <c r="C58" s="195"/>
      <c r="D58" s="317" t="s">
        <v>2312</v>
      </c>
      <c r="E58" s="317"/>
      <c r="F58" s="317"/>
      <c r="G58" s="317"/>
      <c r="H58" s="317"/>
      <c r="I58" s="317"/>
      <c r="J58" s="317"/>
      <c r="K58" s="191"/>
    </row>
    <row r="59" spans="2:11" customFormat="1" ht="15" customHeight="1">
      <c r="B59" s="190"/>
      <c r="C59" s="195"/>
      <c r="D59" s="317" t="s">
        <v>2313</v>
      </c>
      <c r="E59" s="317"/>
      <c r="F59" s="317"/>
      <c r="G59" s="317"/>
      <c r="H59" s="317"/>
      <c r="I59" s="317"/>
      <c r="J59" s="317"/>
      <c r="K59" s="191"/>
    </row>
    <row r="60" spans="2:11" customFormat="1" ht="15" customHeight="1">
      <c r="B60" s="190"/>
      <c r="C60" s="195"/>
      <c r="D60" s="317" t="s">
        <v>2314</v>
      </c>
      <c r="E60" s="317"/>
      <c r="F60" s="317"/>
      <c r="G60" s="317"/>
      <c r="H60" s="317"/>
      <c r="I60" s="317"/>
      <c r="J60" s="317"/>
      <c r="K60" s="191"/>
    </row>
    <row r="61" spans="2:11" customFormat="1" ht="15" customHeight="1">
      <c r="B61" s="190"/>
      <c r="C61" s="195"/>
      <c r="D61" s="317" t="s">
        <v>2315</v>
      </c>
      <c r="E61" s="317"/>
      <c r="F61" s="317"/>
      <c r="G61" s="317"/>
      <c r="H61" s="317"/>
      <c r="I61" s="317"/>
      <c r="J61" s="317"/>
      <c r="K61" s="191"/>
    </row>
    <row r="62" spans="2:11" customFormat="1" ht="15" customHeight="1">
      <c r="B62" s="190"/>
      <c r="C62" s="195"/>
      <c r="D62" s="316" t="s">
        <v>2316</v>
      </c>
      <c r="E62" s="316"/>
      <c r="F62" s="316"/>
      <c r="G62" s="316"/>
      <c r="H62" s="316"/>
      <c r="I62" s="316"/>
      <c r="J62" s="316"/>
      <c r="K62" s="191"/>
    </row>
    <row r="63" spans="2:11" customFormat="1" ht="15" customHeight="1">
      <c r="B63" s="190"/>
      <c r="C63" s="195"/>
      <c r="D63" s="317" t="s">
        <v>2317</v>
      </c>
      <c r="E63" s="317"/>
      <c r="F63" s="317"/>
      <c r="G63" s="317"/>
      <c r="H63" s="317"/>
      <c r="I63" s="317"/>
      <c r="J63" s="317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7" t="s">
        <v>2318</v>
      </c>
      <c r="E65" s="317"/>
      <c r="F65" s="317"/>
      <c r="G65" s="317"/>
      <c r="H65" s="317"/>
      <c r="I65" s="317"/>
      <c r="J65" s="317"/>
      <c r="K65" s="191"/>
    </row>
    <row r="66" spans="2:11" customFormat="1" ht="15" customHeight="1">
      <c r="B66" s="190"/>
      <c r="C66" s="195"/>
      <c r="D66" s="316" t="s">
        <v>2319</v>
      </c>
      <c r="E66" s="316"/>
      <c r="F66" s="316"/>
      <c r="G66" s="316"/>
      <c r="H66" s="316"/>
      <c r="I66" s="316"/>
      <c r="J66" s="316"/>
      <c r="K66" s="191"/>
    </row>
    <row r="67" spans="2:11" customFormat="1" ht="15" customHeight="1">
      <c r="B67" s="190"/>
      <c r="C67" s="195"/>
      <c r="D67" s="317" t="s">
        <v>2320</v>
      </c>
      <c r="E67" s="317"/>
      <c r="F67" s="317"/>
      <c r="G67" s="317"/>
      <c r="H67" s="317"/>
      <c r="I67" s="317"/>
      <c r="J67" s="317"/>
      <c r="K67" s="191"/>
    </row>
    <row r="68" spans="2:11" customFormat="1" ht="15" customHeight="1">
      <c r="B68" s="190"/>
      <c r="C68" s="195"/>
      <c r="D68" s="317" t="s">
        <v>2321</v>
      </c>
      <c r="E68" s="317"/>
      <c r="F68" s="317"/>
      <c r="G68" s="317"/>
      <c r="H68" s="317"/>
      <c r="I68" s="317"/>
      <c r="J68" s="317"/>
      <c r="K68" s="191"/>
    </row>
    <row r="69" spans="2:11" customFormat="1" ht="15" customHeight="1">
      <c r="B69" s="190"/>
      <c r="C69" s="195"/>
      <c r="D69" s="317" t="s">
        <v>2322</v>
      </c>
      <c r="E69" s="317"/>
      <c r="F69" s="317"/>
      <c r="G69" s="317"/>
      <c r="H69" s="317"/>
      <c r="I69" s="317"/>
      <c r="J69" s="317"/>
      <c r="K69" s="191"/>
    </row>
    <row r="70" spans="2:11" customFormat="1" ht="15" customHeight="1">
      <c r="B70" s="190"/>
      <c r="C70" s="195"/>
      <c r="D70" s="317" t="s">
        <v>2323</v>
      </c>
      <c r="E70" s="317"/>
      <c r="F70" s="317"/>
      <c r="G70" s="317"/>
      <c r="H70" s="317"/>
      <c r="I70" s="317"/>
      <c r="J70" s="317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5" t="s">
        <v>2324</v>
      </c>
      <c r="D75" s="315"/>
      <c r="E75" s="315"/>
      <c r="F75" s="315"/>
      <c r="G75" s="315"/>
      <c r="H75" s="315"/>
      <c r="I75" s="315"/>
      <c r="J75" s="315"/>
      <c r="K75" s="208"/>
    </row>
    <row r="76" spans="2:11" customFormat="1" ht="17.25" customHeight="1">
      <c r="B76" s="207"/>
      <c r="C76" s="209" t="s">
        <v>2325</v>
      </c>
      <c r="D76" s="209"/>
      <c r="E76" s="209"/>
      <c r="F76" s="209" t="s">
        <v>2326</v>
      </c>
      <c r="G76" s="210"/>
      <c r="H76" s="209" t="s">
        <v>54</v>
      </c>
      <c r="I76" s="209" t="s">
        <v>57</v>
      </c>
      <c r="J76" s="209" t="s">
        <v>2327</v>
      </c>
      <c r="K76" s="208"/>
    </row>
    <row r="77" spans="2:11" customFormat="1" ht="17.25" customHeight="1">
      <c r="B77" s="207"/>
      <c r="C77" s="211" t="s">
        <v>2328</v>
      </c>
      <c r="D77" s="211"/>
      <c r="E77" s="211"/>
      <c r="F77" s="212" t="s">
        <v>2329</v>
      </c>
      <c r="G77" s="213"/>
      <c r="H77" s="211"/>
      <c r="I77" s="211"/>
      <c r="J77" s="211" t="s">
        <v>2330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2331</v>
      </c>
      <c r="G79" s="218"/>
      <c r="H79" s="196" t="s">
        <v>2332</v>
      </c>
      <c r="I79" s="196" t="s">
        <v>2333</v>
      </c>
      <c r="J79" s="196">
        <v>20</v>
      </c>
      <c r="K79" s="208"/>
    </row>
    <row r="80" spans="2:11" customFormat="1" ht="15" customHeight="1">
      <c r="B80" s="207"/>
      <c r="C80" s="196" t="s">
        <v>2334</v>
      </c>
      <c r="D80" s="196"/>
      <c r="E80" s="196"/>
      <c r="F80" s="217" t="s">
        <v>2331</v>
      </c>
      <c r="G80" s="218"/>
      <c r="H80" s="196" t="s">
        <v>2335</v>
      </c>
      <c r="I80" s="196" t="s">
        <v>2333</v>
      </c>
      <c r="J80" s="196">
        <v>120</v>
      </c>
      <c r="K80" s="208"/>
    </row>
    <row r="81" spans="2:11" customFormat="1" ht="15" customHeight="1">
      <c r="B81" s="219"/>
      <c r="C81" s="196" t="s">
        <v>2336</v>
      </c>
      <c r="D81" s="196"/>
      <c r="E81" s="196"/>
      <c r="F81" s="217" t="s">
        <v>2337</v>
      </c>
      <c r="G81" s="218"/>
      <c r="H81" s="196" t="s">
        <v>2338</v>
      </c>
      <c r="I81" s="196" t="s">
        <v>2333</v>
      </c>
      <c r="J81" s="196">
        <v>50</v>
      </c>
      <c r="K81" s="208"/>
    </row>
    <row r="82" spans="2:11" customFormat="1" ht="15" customHeight="1">
      <c r="B82" s="219"/>
      <c r="C82" s="196" t="s">
        <v>2339</v>
      </c>
      <c r="D82" s="196"/>
      <c r="E82" s="196"/>
      <c r="F82" s="217" t="s">
        <v>2331</v>
      </c>
      <c r="G82" s="218"/>
      <c r="H82" s="196" t="s">
        <v>2340</v>
      </c>
      <c r="I82" s="196" t="s">
        <v>2341</v>
      </c>
      <c r="J82" s="196"/>
      <c r="K82" s="208"/>
    </row>
    <row r="83" spans="2:11" customFormat="1" ht="15" customHeight="1">
      <c r="B83" s="219"/>
      <c r="C83" s="196" t="s">
        <v>2342</v>
      </c>
      <c r="D83" s="196"/>
      <c r="E83" s="196"/>
      <c r="F83" s="217" t="s">
        <v>2337</v>
      </c>
      <c r="G83" s="196"/>
      <c r="H83" s="196" t="s">
        <v>2343</v>
      </c>
      <c r="I83" s="196" t="s">
        <v>2333</v>
      </c>
      <c r="J83" s="196">
        <v>15</v>
      </c>
      <c r="K83" s="208"/>
    </row>
    <row r="84" spans="2:11" customFormat="1" ht="15" customHeight="1">
      <c r="B84" s="219"/>
      <c r="C84" s="196" t="s">
        <v>2344</v>
      </c>
      <c r="D84" s="196"/>
      <c r="E84" s="196"/>
      <c r="F84" s="217" t="s">
        <v>2337</v>
      </c>
      <c r="G84" s="196"/>
      <c r="H84" s="196" t="s">
        <v>2345</v>
      </c>
      <c r="I84" s="196" t="s">
        <v>2333</v>
      </c>
      <c r="J84" s="196">
        <v>15</v>
      </c>
      <c r="K84" s="208"/>
    </row>
    <row r="85" spans="2:11" customFormat="1" ht="15" customHeight="1">
      <c r="B85" s="219"/>
      <c r="C85" s="196" t="s">
        <v>2346</v>
      </c>
      <c r="D85" s="196"/>
      <c r="E85" s="196"/>
      <c r="F85" s="217" t="s">
        <v>2337</v>
      </c>
      <c r="G85" s="196"/>
      <c r="H85" s="196" t="s">
        <v>2347</v>
      </c>
      <c r="I85" s="196" t="s">
        <v>2333</v>
      </c>
      <c r="J85" s="196">
        <v>20</v>
      </c>
      <c r="K85" s="208"/>
    </row>
    <row r="86" spans="2:11" customFormat="1" ht="15" customHeight="1">
      <c r="B86" s="219"/>
      <c r="C86" s="196" t="s">
        <v>2348</v>
      </c>
      <c r="D86" s="196"/>
      <c r="E86" s="196"/>
      <c r="F86" s="217" t="s">
        <v>2337</v>
      </c>
      <c r="G86" s="196"/>
      <c r="H86" s="196" t="s">
        <v>2349</v>
      </c>
      <c r="I86" s="196" t="s">
        <v>2333</v>
      </c>
      <c r="J86" s="196">
        <v>20</v>
      </c>
      <c r="K86" s="208"/>
    </row>
    <row r="87" spans="2:11" customFormat="1" ht="15" customHeight="1">
      <c r="B87" s="219"/>
      <c r="C87" s="196" t="s">
        <v>2350</v>
      </c>
      <c r="D87" s="196"/>
      <c r="E87" s="196"/>
      <c r="F87" s="217" t="s">
        <v>2337</v>
      </c>
      <c r="G87" s="218"/>
      <c r="H87" s="196" t="s">
        <v>2351</v>
      </c>
      <c r="I87" s="196" t="s">
        <v>2333</v>
      </c>
      <c r="J87" s="196">
        <v>50</v>
      </c>
      <c r="K87" s="208"/>
    </row>
    <row r="88" spans="2:11" customFormat="1" ht="15" customHeight="1">
      <c r="B88" s="219"/>
      <c r="C88" s="196" t="s">
        <v>2352</v>
      </c>
      <c r="D88" s="196"/>
      <c r="E88" s="196"/>
      <c r="F88" s="217" t="s">
        <v>2337</v>
      </c>
      <c r="G88" s="218"/>
      <c r="H88" s="196" t="s">
        <v>2353</v>
      </c>
      <c r="I88" s="196" t="s">
        <v>2333</v>
      </c>
      <c r="J88" s="196">
        <v>20</v>
      </c>
      <c r="K88" s="208"/>
    </row>
    <row r="89" spans="2:11" customFormat="1" ht="15" customHeight="1">
      <c r="B89" s="219"/>
      <c r="C89" s="196" t="s">
        <v>2354</v>
      </c>
      <c r="D89" s="196"/>
      <c r="E89" s="196"/>
      <c r="F89" s="217" t="s">
        <v>2337</v>
      </c>
      <c r="G89" s="218"/>
      <c r="H89" s="196" t="s">
        <v>2355</v>
      </c>
      <c r="I89" s="196" t="s">
        <v>2333</v>
      </c>
      <c r="J89" s="196">
        <v>20</v>
      </c>
      <c r="K89" s="208"/>
    </row>
    <row r="90" spans="2:11" customFormat="1" ht="15" customHeight="1">
      <c r="B90" s="219"/>
      <c r="C90" s="196" t="s">
        <v>2356</v>
      </c>
      <c r="D90" s="196"/>
      <c r="E90" s="196"/>
      <c r="F90" s="217" t="s">
        <v>2337</v>
      </c>
      <c r="G90" s="218"/>
      <c r="H90" s="196" t="s">
        <v>2357</v>
      </c>
      <c r="I90" s="196" t="s">
        <v>2333</v>
      </c>
      <c r="J90" s="196">
        <v>50</v>
      </c>
      <c r="K90" s="208"/>
    </row>
    <row r="91" spans="2:11" customFormat="1" ht="15" customHeight="1">
      <c r="B91" s="219"/>
      <c r="C91" s="196" t="s">
        <v>2358</v>
      </c>
      <c r="D91" s="196"/>
      <c r="E91" s="196"/>
      <c r="F91" s="217" t="s">
        <v>2337</v>
      </c>
      <c r="G91" s="218"/>
      <c r="H91" s="196" t="s">
        <v>2358</v>
      </c>
      <c r="I91" s="196" t="s">
        <v>2333</v>
      </c>
      <c r="J91" s="196">
        <v>50</v>
      </c>
      <c r="K91" s="208"/>
    </row>
    <row r="92" spans="2:11" customFormat="1" ht="15" customHeight="1">
      <c r="B92" s="219"/>
      <c r="C92" s="196" t="s">
        <v>2359</v>
      </c>
      <c r="D92" s="196"/>
      <c r="E92" s="196"/>
      <c r="F92" s="217" t="s">
        <v>2337</v>
      </c>
      <c r="G92" s="218"/>
      <c r="H92" s="196" t="s">
        <v>2360</v>
      </c>
      <c r="I92" s="196" t="s">
        <v>2333</v>
      </c>
      <c r="J92" s="196">
        <v>255</v>
      </c>
      <c r="K92" s="208"/>
    </row>
    <row r="93" spans="2:11" customFormat="1" ht="15" customHeight="1">
      <c r="B93" s="219"/>
      <c r="C93" s="196" t="s">
        <v>2361</v>
      </c>
      <c r="D93" s="196"/>
      <c r="E93" s="196"/>
      <c r="F93" s="217" t="s">
        <v>2331</v>
      </c>
      <c r="G93" s="218"/>
      <c r="H93" s="196" t="s">
        <v>2362</v>
      </c>
      <c r="I93" s="196" t="s">
        <v>2363</v>
      </c>
      <c r="J93" s="196"/>
      <c r="K93" s="208"/>
    </row>
    <row r="94" spans="2:11" customFormat="1" ht="15" customHeight="1">
      <c r="B94" s="219"/>
      <c r="C94" s="196" t="s">
        <v>2364</v>
      </c>
      <c r="D94" s="196"/>
      <c r="E94" s="196"/>
      <c r="F94" s="217" t="s">
        <v>2331</v>
      </c>
      <c r="G94" s="218"/>
      <c r="H94" s="196" t="s">
        <v>2365</v>
      </c>
      <c r="I94" s="196" t="s">
        <v>2366</v>
      </c>
      <c r="J94" s="196"/>
      <c r="K94" s="208"/>
    </row>
    <row r="95" spans="2:11" customFormat="1" ht="15" customHeight="1">
      <c r="B95" s="219"/>
      <c r="C95" s="196" t="s">
        <v>2367</v>
      </c>
      <c r="D95" s="196"/>
      <c r="E95" s="196"/>
      <c r="F95" s="217" t="s">
        <v>2331</v>
      </c>
      <c r="G95" s="218"/>
      <c r="H95" s="196" t="s">
        <v>2367</v>
      </c>
      <c r="I95" s="196" t="s">
        <v>2366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2331</v>
      </c>
      <c r="G96" s="218"/>
      <c r="H96" s="196" t="s">
        <v>2368</v>
      </c>
      <c r="I96" s="196" t="s">
        <v>2366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2331</v>
      </c>
      <c r="G97" s="218"/>
      <c r="H97" s="196" t="s">
        <v>2369</v>
      </c>
      <c r="I97" s="196" t="s">
        <v>2366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5" t="s">
        <v>2370</v>
      </c>
      <c r="D102" s="315"/>
      <c r="E102" s="315"/>
      <c r="F102" s="315"/>
      <c r="G102" s="315"/>
      <c r="H102" s="315"/>
      <c r="I102" s="315"/>
      <c r="J102" s="315"/>
      <c r="K102" s="208"/>
    </row>
    <row r="103" spans="2:11" customFormat="1" ht="17.25" customHeight="1">
      <c r="B103" s="207"/>
      <c r="C103" s="209" t="s">
        <v>2325</v>
      </c>
      <c r="D103" s="209"/>
      <c r="E103" s="209"/>
      <c r="F103" s="209" t="s">
        <v>2326</v>
      </c>
      <c r="G103" s="210"/>
      <c r="H103" s="209" t="s">
        <v>54</v>
      </c>
      <c r="I103" s="209" t="s">
        <v>57</v>
      </c>
      <c r="J103" s="209" t="s">
        <v>2327</v>
      </c>
      <c r="K103" s="208"/>
    </row>
    <row r="104" spans="2:11" customFormat="1" ht="17.25" customHeight="1">
      <c r="B104" s="207"/>
      <c r="C104" s="211" t="s">
        <v>2328</v>
      </c>
      <c r="D104" s="211"/>
      <c r="E104" s="211"/>
      <c r="F104" s="212" t="s">
        <v>2329</v>
      </c>
      <c r="G104" s="213"/>
      <c r="H104" s="211"/>
      <c r="I104" s="211"/>
      <c r="J104" s="211" t="s">
        <v>2330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2331</v>
      </c>
      <c r="G106" s="196"/>
      <c r="H106" s="196" t="s">
        <v>2371</v>
      </c>
      <c r="I106" s="196" t="s">
        <v>2333</v>
      </c>
      <c r="J106" s="196">
        <v>20</v>
      </c>
      <c r="K106" s="208"/>
    </row>
    <row r="107" spans="2:11" customFormat="1" ht="15" customHeight="1">
      <c r="B107" s="207"/>
      <c r="C107" s="196" t="s">
        <v>2334</v>
      </c>
      <c r="D107" s="196"/>
      <c r="E107" s="196"/>
      <c r="F107" s="217" t="s">
        <v>2331</v>
      </c>
      <c r="G107" s="196"/>
      <c r="H107" s="196" t="s">
        <v>2371</v>
      </c>
      <c r="I107" s="196" t="s">
        <v>2333</v>
      </c>
      <c r="J107" s="196">
        <v>120</v>
      </c>
      <c r="K107" s="208"/>
    </row>
    <row r="108" spans="2:11" customFormat="1" ht="15" customHeight="1">
      <c r="B108" s="219"/>
      <c r="C108" s="196" t="s">
        <v>2336</v>
      </c>
      <c r="D108" s="196"/>
      <c r="E108" s="196"/>
      <c r="F108" s="217" t="s">
        <v>2337</v>
      </c>
      <c r="G108" s="196"/>
      <c r="H108" s="196" t="s">
        <v>2371</v>
      </c>
      <c r="I108" s="196" t="s">
        <v>2333</v>
      </c>
      <c r="J108" s="196">
        <v>50</v>
      </c>
      <c r="K108" s="208"/>
    </row>
    <row r="109" spans="2:11" customFormat="1" ht="15" customHeight="1">
      <c r="B109" s="219"/>
      <c r="C109" s="196" t="s">
        <v>2339</v>
      </c>
      <c r="D109" s="196"/>
      <c r="E109" s="196"/>
      <c r="F109" s="217" t="s">
        <v>2331</v>
      </c>
      <c r="G109" s="196"/>
      <c r="H109" s="196" t="s">
        <v>2371</v>
      </c>
      <c r="I109" s="196" t="s">
        <v>2341</v>
      </c>
      <c r="J109" s="196"/>
      <c r="K109" s="208"/>
    </row>
    <row r="110" spans="2:11" customFormat="1" ht="15" customHeight="1">
      <c r="B110" s="219"/>
      <c r="C110" s="196" t="s">
        <v>2350</v>
      </c>
      <c r="D110" s="196"/>
      <c r="E110" s="196"/>
      <c r="F110" s="217" t="s">
        <v>2337</v>
      </c>
      <c r="G110" s="196"/>
      <c r="H110" s="196" t="s">
        <v>2371</v>
      </c>
      <c r="I110" s="196" t="s">
        <v>2333</v>
      </c>
      <c r="J110" s="196">
        <v>50</v>
      </c>
      <c r="K110" s="208"/>
    </row>
    <row r="111" spans="2:11" customFormat="1" ht="15" customHeight="1">
      <c r="B111" s="219"/>
      <c r="C111" s="196" t="s">
        <v>2358</v>
      </c>
      <c r="D111" s="196"/>
      <c r="E111" s="196"/>
      <c r="F111" s="217" t="s">
        <v>2337</v>
      </c>
      <c r="G111" s="196"/>
      <c r="H111" s="196" t="s">
        <v>2371</v>
      </c>
      <c r="I111" s="196" t="s">
        <v>2333</v>
      </c>
      <c r="J111" s="196">
        <v>50</v>
      </c>
      <c r="K111" s="208"/>
    </row>
    <row r="112" spans="2:11" customFormat="1" ht="15" customHeight="1">
      <c r="B112" s="219"/>
      <c r="C112" s="196" t="s">
        <v>2356</v>
      </c>
      <c r="D112" s="196"/>
      <c r="E112" s="196"/>
      <c r="F112" s="217" t="s">
        <v>2337</v>
      </c>
      <c r="G112" s="196"/>
      <c r="H112" s="196" t="s">
        <v>2371</v>
      </c>
      <c r="I112" s="196" t="s">
        <v>2333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2331</v>
      </c>
      <c r="G113" s="196"/>
      <c r="H113" s="196" t="s">
        <v>2372</v>
      </c>
      <c r="I113" s="196" t="s">
        <v>2333</v>
      </c>
      <c r="J113" s="196">
        <v>20</v>
      </c>
      <c r="K113" s="208"/>
    </row>
    <row r="114" spans="2:11" customFormat="1" ht="15" customHeight="1">
      <c r="B114" s="219"/>
      <c r="C114" s="196" t="s">
        <v>2373</v>
      </c>
      <c r="D114" s="196"/>
      <c r="E114" s="196"/>
      <c r="F114" s="217" t="s">
        <v>2331</v>
      </c>
      <c r="G114" s="196"/>
      <c r="H114" s="196" t="s">
        <v>2374</v>
      </c>
      <c r="I114" s="196" t="s">
        <v>2333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2331</v>
      </c>
      <c r="G115" s="196"/>
      <c r="H115" s="196" t="s">
        <v>2375</v>
      </c>
      <c r="I115" s="196" t="s">
        <v>2366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2331</v>
      </c>
      <c r="G116" s="196"/>
      <c r="H116" s="196" t="s">
        <v>2376</v>
      </c>
      <c r="I116" s="196" t="s">
        <v>2366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2331</v>
      </c>
      <c r="G117" s="196"/>
      <c r="H117" s="196" t="s">
        <v>2377</v>
      </c>
      <c r="I117" s="196" t="s">
        <v>2378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3" t="s">
        <v>2379</v>
      </c>
      <c r="D122" s="313"/>
      <c r="E122" s="313"/>
      <c r="F122" s="313"/>
      <c r="G122" s="313"/>
      <c r="H122" s="313"/>
      <c r="I122" s="313"/>
      <c r="J122" s="313"/>
      <c r="K122" s="234"/>
    </row>
    <row r="123" spans="2:11" customFormat="1" ht="17.25" customHeight="1">
      <c r="B123" s="235"/>
      <c r="C123" s="209" t="s">
        <v>2325</v>
      </c>
      <c r="D123" s="209"/>
      <c r="E123" s="209"/>
      <c r="F123" s="209" t="s">
        <v>2326</v>
      </c>
      <c r="G123" s="210"/>
      <c r="H123" s="209" t="s">
        <v>54</v>
      </c>
      <c r="I123" s="209" t="s">
        <v>57</v>
      </c>
      <c r="J123" s="209" t="s">
        <v>2327</v>
      </c>
      <c r="K123" s="236"/>
    </row>
    <row r="124" spans="2:11" customFormat="1" ht="17.25" customHeight="1">
      <c r="B124" s="235"/>
      <c r="C124" s="211" t="s">
        <v>2328</v>
      </c>
      <c r="D124" s="211"/>
      <c r="E124" s="211"/>
      <c r="F124" s="212" t="s">
        <v>2329</v>
      </c>
      <c r="G124" s="213"/>
      <c r="H124" s="211"/>
      <c r="I124" s="211"/>
      <c r="J124" s="211" t="s">
        <v>2330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2334</v>
      </c>
      <c r="D126" s="216"/>
      <c r="E126" s="216"/>
      <c r="F126" s="217" t="s">
        <v>2331</v>
      </c>
      <c r="G126" s="196"/>
      <c r="H126" s="196" t="s">
        <v>2371</v>
      </c>
      <c r="I126" s="196" t="s">
        <v>2333</v>
      </c>
      <c r="J126" s="196">
        <v>120</v>
      </c>
      <c r="K126" s="240"/>
    </row>
    <row r="127" spans="2:11" customFormat="1" ht="15" customHeight="1">
      <c r="B127" s="237"/>
      <c r="C127" s="196" t="s">
        <v>2380</v>
      </c>
      <c r="D127" s="196"/>
      <c r="E127" s="196"/>
      <c r="F127" s="217" t="s">
        <v>2331</v>
      </c>
      <c r="G127" s="196"/>
      <c r="H127" s="196" t="s">
        <v>2381</v>
      </c>
      <c r="I127" s="196" t="s">
        <v>2333</v>
      </c>
      <c r="J127" s="196" t="s">
        <v>2382</v>
      </c>
      <c r="K127" s="240"/>
    </row>
    <row r="128" spans="2:11" customFormat="1" ht="15" customHeight="1">
      <c r="B128" s="237"/>
      <c r="C128" s="196" t="s">
        <v>2279</v>
      </c>
      <c r="D128" s="196"/>
      <c r="E128" s="196"/>
      <c r="F128" s="217" t="s">
        <v>2331</v>
      </c>
      <c r="G128" s="196"/>
      <c r="H128" s="196" t="s">
        <v>2383</v>
      </c>
      <c r="I128" s="196" t="s">
        <v>2333</v>
      </c>
      <c r="J128" s="196" t="s">
        <v>2382</v>
      </c>
      <c r="K128" s="240"/>
    </row>
    <row r="129" spans="2:11" customFormat="1" ht="15" customHeight="1">
      <c r="B129" s="237"/>
      <c r="C129" s="196" t="s">
        <v>2342</v>
      </c>
      <c r="D129" s="196"/>
      <c r="E129" s="196"/>
      <c r="F129" s="217" t="s">
        <v>2337</v>
      </c>
      <c r="G129" s="196"/>
      <c r="H129" s="196" t="s">
        <v>2343</v>
      </c>
      <c r="I129" s="196" t="s">
        <v>2333</v>
      </c>
      <c r="J129" s="196">
        <v>15</v>
      </c>
      <c r="K129" s="240"/>
    </row>
    <row r="130" spans="2:11" customFormat="1" ht="15" customHeight="1">
      <c r="B130" s="237"/>
      <c r="C130" s="196" t="s">
        <v>2344</v>
      </c>
      <c r="D130" s="196"/>
      <c r="E130" s="196"/>
      <c r="F130" s="217" t="s">
        <v>2337</v>
      </c>
      <c r="G130" s="196"/>
      <c r="H130" s="196" t="s">
        <v>2345</v>
      </c>
      <c r="I130" s="196" t="s">
        <v>2333</v>
      </c>
      <c r="J130" s="196">
        <v>15</v>
      </c>
      <c r="K130" s="240"/>
    </row>
    <row r="131" spans="2:11" customFormat="1" ht="15" customHeight="1">
      <c r="B131" s="237"/>
      <c r="C131" s="196" t="s">
        <v>2346</v>
      </c>
      <c r="D131" s="196"/>
      <c r="E131" s="196"/>
      <c r="F131" s="217" t="s">
        <v>2337</v>
      </c>
      <c r="G131" s="196"/>
      <c r="H131" s="196" t="s">
        <v>2347</v>
      </c>
      <c r="I131" s="196" t="s">
        <v>2333</v>
      </c>
      <c r="J131" s="196">
        <v>20</v>
      </c>
      <c r="K131" s="240"/>
    </row>
    <row r="132" spans="2:11" customFormat="1" ht="15" customHeight="1">
      <c r="B132" s="237"/>
      <c r="C132" s="196" t="s">
        <v>2348</v>
      </c>
      <c r="D132" s="196"/>
      <c r="E132" s="196"/>
      <c r="F132" s="217" t="s">
        <v>2337</v>
      </c>
      <c r="G132" s="196"/>
      <c r="H132" s="196" t="s">
        <v>2349</v>
      </c>
      <c r="I132" s="196" t="s">
        <v>2333</v>
      </c>
      <c r="J132" s="196">
        <v>20</v>
      </c>
      <c r="K132" s="240"/>
    </row>
    <row r="133" spans="2:11" customFormat="1" ht="15" customHeight="1">
      <c r="B133" s="237"/>
      <c r="C133" s="196" t="s">
        <v>2336</v>
      </c>
      <c r="D133" s="196"/>
      <c r="E133" s="196"/>
      <c r="F133" s="217" t="s">
        <v>2337</v>
      </c>
      <c r="G133" s="196"/>
      <c r="H133" s="196" t="s">
        <v>2371</v>
      </c>
      <c r="I133" s="196" t="s">
        <v>2333</v>
      </c>
      <c r="J133" s="196">
        <v>50</v>
      </c>
      <c r="K133" s="240"/>
    </row>
    <row r="134" spans="2:11" customFormat="1" ht="15" customHeight="1">
      <c r="B134" s="237"/>
      <c r="C134" s="196" t="s">
        <v>2350</v>
      </c>
      <c r="D134" s="196"/>
      <c r="E134" s="196"/>
      <c r="F134" s="217" t="s">
        <v>2337</v>
      </c>
      <c r="G134" s="196"/>
      <c r="H134" s="196" t="s">
        <v>2371</v>
      </c>
      <c r="I134" s="196" t="s">
        <v>2333</v>
      </c>
      <c r="J134" s="196">
        <v>50</v>
      </c>
      <c r="K134" s="240"/>
    </row>
    <row r="135" spans="2:11" customFormat="1" ht="15" customHeight="1">
      <c r="B135" s="237"/>
      <c r="C135" s="196" t="s">
        <v>2356</v>
      </c>
      <c r="D135" s="196"/>
      <c r="E135" s="196"/>
      <c r="F135" s="217" t="s">
        <v>2337</v>
      </c>
      <c r="G135" s="196"/>
      <c r="H135" s="196" t="s">
        <v>2371</v>
      </c>
      <c r="I135" s="196" t="s">
        <v>2333</v>
      </c>
      <c r="J135" s="196">
        <v>50</v>
      </c>
      <c r="K135" s="240"/>
    </row>
    <row r="136" spans="2:11" customFormat="1" ht="15" customHeight="1">
      <c r="B136" s="237"/>
      <c r="C136" s="196" t="s">
        <v>2358</v>
      </c>
      <c r="D136" s="196"/>
      <c r="E136" s="196"/>
      <c r="F136" s="217" t="s">
        <v>2337</v>
      </c>
      <c r="G136" s="196"/>
      <c r="H136" s="196" t="s">
        <v>2371</v>
      </c>
      <c r="I136" s="196" t="s">
        <v>2333</v>
      </c>
      <c r="J136" s="196">
        <v>50</v>
      </c>
      <c r="K136" s="240"/>
    </row>
    <row r="137" spans="2:11" customFormat="1" ht="15" customHeight="1">
      <c r="B137" s="237"/>
      <c r="C137" s="196" t="s">
        <v>2359</v>
      </c>
      <c r="D137" s="196"/>
      <c r="E137" s="196"/>
      <c r="F137" s="217" t="s">
        <v>2337</v>
      </c>
      <c r="G137" s="196"/>
      <c r="H137" s="196" t="s">
        <v>2384</v>
      </c>
      <c r="I137" s="196" t="s">
        <v>2333</v>
      </c>
      <c r="J137" s="196">
        <v>255</v>
      </c>
      <c r="K137" s="240"/>
    </row>
    <row r="138" spans="2:11" customFormat="1" ht="15" customHeight="1">
      <c r="B138" s="237"/>
      <c r="C138" s="196" t="s">
        <v>2361</v>
      </c>
      <c r="D138" s="196"/>
      <c r="E138" s="196"/>
      <c r="F138" s="217" t="s">
        <v>2331</v>
      </c>
      <c r="G138" s="196"/>
      <c r="H138" s="196" t="s">
        <v>2385</v>
      </c>
      <c r="I138" s="196" t="s">
        <v>2363</v>
      </c>
      <c r="J138" s="196"/>
      <c r="K138" s="240"/>
    </row>
    <row r="139" spans="2:11" customFormat="1" ht="15" customHeight="1">
      <c r="B139" s="237"/>
      <c r="C139" s="196" t="s">
        <v>2364</v>
      </c>
      <c r="D139" s="196"/>
      <c r="E139" s="196"/>
      <c r="F139" s="217" t="s">
        <v>2331</v>
      </c>
      <c r="G139" s="196"/>
      <c r="H139" s="196" t="s">
        <v>2386</v>
      </c>
      <c r="I139" s="196" t="s">
        <v>2366</v>
      </c>
      <c r="J139" s="196"/>
      <c r="K139" s="240"/>
    </row>
    <row r="140" spans="2:11" customFormat="1" ht="15" customHeight="1">
      <c r="B140" s="237"/>
      <c r="C140" s="196" t="s">
        <v>2367</v>
      </c>
      <c r="D140" s="196"/>
      <c r="E140" s="196"/>
      <c r="F140" s="217" t="s">
        <v>2331</v>
      </c>
      <c r="G140" s="196"/>
      <c r="H140" s="196" t="s">
        <v>2367</v>
      </c>
      <c r="I140" s="196" t="s">
        <v>2366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2331</v>
      </c>
      <c r="G141" s="196"/>
      <c r="H141" s="196" t="s">
        <v>2387</v>
      </c>
      <c r="I141" s="196" t="s">
        <v>2366</v>
      </c>
      <c r="J141" s="196"/>
      <c r="K141" s="240"/>
    </row>
    <row r="142" spans="2:11" customFormat="1" ht="15" customHeight="1">
      <c r="B142" s="237"/>
      <c r="C142" s="196" t="s">
        <v>2388</v>
      </c>
      <c r="D142" s="196"/>
      <c r="E142" s="196"/>
      <c r="F142" s="217" t="s">
        <v>2331</v>
      </c>
      <c r="G142" s="196"/>
      <c r="H142" s="196" t="s">
        <v>2389</v>
      </c>
      <c r="I142" s="196" t="s">
        <v>2366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5" t="s">
        <v>2390</v>
      </c>
      <c r="D147" s="315"/>
      <c r="E147" s="315"/>
      <c r="F147" s="315"/>
      <c r="G147" s="315"/>
      <c r="H147" s="315"/>
      <c r="I147" s="315"/>
      <c r="J147" s="315"/>
      <c r="K147" s="208"/>
    </row>
    <row r="148" spans="2:11" customFormat="1" ht="17.25" customHeight="1">
      <c r="B148" s="207"/>
      <c r="C148" s="209" t="s">
        <v>2325</v>
      </c>
      <c r="D148" s="209"/>
      <c r="E148" s="209"/>
      <c r="F148" s="209" t="s">
        <v>2326</v>
      </c>
      <c r="G148" s="210"/>
      <c r="H148" s="209" t="s">
        <v>54</v>
      </c>
      <c r="I148" s="209" t="s">
        <v>57</v>
      </c>
      <c r="J148" s="209" t="s">
        <v>2327</v>
      </c>
      <c r="K148" s="208"/>
    </row>
    <row r="149" spans="2:11" customFormat="1" ht="17.25" customHeight="1">
      <c r="B149" s="207"/>
      <c r="C149" s="211" t="s">
        <v>2328</v>
      </c>
      <c r="D149" s="211"/>
      <c r="E149" s="211"/>
      <c r="F149" s="212" t="s">
        <v>2329</v>
      </c>
      <c r="G149" s="213"/>
      <c r="H149" s="211"/>
      <c r="I149" s="211"/>
      <c r="J149" s="211" t="s">
        <v>2330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2334</v>
      </c>
      <c r="D151" s="196"/>
      <c r="E151" s="196"/>
      <c r="F151" s="245" t="s">
        <v>2331</v>
      </c>
      <c r="G151" s="196"/>
      <c r="H151" s="244" t="s">
        <v>2371</v>
      </c>
      <c r="I151" s="244" t="s">
        <v>2333</v>
      </c>
      <c r="J151" s="244">
        <v>120</v>
      </c>
      <c r="K151" s="240"/>
    </row>
    <row r="152" spans="2:11" customFormat="1" ht="15" customHeight="1">
      <c r="B152" s="219"/>
      <c r="C152" s="244" t="s">
        <v>2380</v>
      </c>
      <c r="D152" s="196"/>
      <c r="E152" s="196"/>
      <c r="F152" s="245" t="s">
        <v>2331</v>
      </c>
      <c r="G152" s="196"/>
      <c r="H152" s="244" t="s">
        <v>2391</v>
      </c>
      <c r="I152" s="244" t="s">
        <v>2333</v>
      </c>
      <c r="J152" s="244" t="s">
        <v>2382</v>
      </c>
      <c r="K152" s="240"/>
    </row>
    <row r="153" spans="2:11" customFormat="1" ht="15" customHeight="1">
      <c r="B153" s="219"/>
      <c r="C153" s="244" t="s">
        <v>2279</v>
      </c>
      <c r="D153" s="196"/>
      <c r="E153" s="196"/>
      <c r="F153" s="245" t="s">
        <v>2331</v>
      </c>
      <c r="G153" s="196"/>
      <c r="H153" s="244" t="s">
        <v>2392</v>
      </c>
      <c r="I153" s="244" t="s">
        <v>2333</v>
      </c>
      <c r="J153" s="244" t="s">
        <v>2382</v>
      </c>
      <c r="K153" s="240"/>
    </row>
    <row r="154" spans="2:11" customFormat="1" ht="15" customHeight="1">
      <c r="B154" s="219"/>
      <c r="C154" s="244" t="s">
        <v>2336</v>
      </c>
      <c r="D154" s="196"/>
      <c r="E154" s="196"/>
      <c r="F154" s="245" t="s">
        <v>2337</v>
      </c>
      <c r="G154" s="196"/>
      <c r="H154" s="244" t="s">
        <v>2371</v>
      </c>
      <c r="I154" s="244" t="s">
        <v>2333</v>
      </c>
      <c r="J154" s="244">
        <v>50</v>
      </c>
      <c r="K154" s="240"/>
    </row>
    <row r="155" spans="2:11" customFormat="1" ht="15" customHeight="1">
      <c r="B155" s="219"/>
      <c r="C155" s="244" t="s">
        <v>2339</v>
      </c>
      <c r="D155" s="196"/>
      <c r="E155" s="196"/>
      <c r="F155" s="245" t="s">
        <v>2331</v>
      </c>
      <c r="G155" s="196"/>
      <c r="H155" s="244" t="s">
        <v>2371</v>
      </c>
      <c r="I155" s="244" t="s">
        <v>2341</v>
      </c>
      <c r="J155" s="244"/>
      <c r="K155" s="240"/>
    </row>
    <row r="156" spans="2:11" customFormat="1" ht="15" customHeight="1">
      <c r="B156" s="219"/>
      <c r="C156" s="244" t="s">
        <v>2350</v>
      </c>
      <c r="D156" s="196"/>
      <c r="E156" s="196"/>
      <c r="F156" s="245" t="s">
        <v>2337</v>
      </c>
      <c r="G156" s="196"/>
      <c r="H156" s="244" t="s">
        <v>2371</v>
      </c>
      <c r="I156" s="244" t="s">
        <v>2333</v>
      </c>
      <c r="J156" s="244">
        <v>50</v>
      </c>
      <c r="K156" s="240"/>
    </row>
    <row r="157" spans="2:11" customFormat="1" ht="15" customHeight="1">
      <c r="B157" s="219"/>
      <c r="C157" s="244" t="s">
        <v>2358</v>
      </c>
      <c r="D157" s="196"/>
      <c r="E157" s="196"/>
      <c r="F157" s="245" t="s">
        <v>2337</v>
      </c>
      <c r="G157" s="196"/>
      <c r="H157" s="244" t="s">
        <v>2371</v>
      </c>
      <c r="I157" s="244" t="s">
        <v>2333</v>
      </c>
      <c r="J157" s="244">
        <v>50</v>
      </c>
      <c r="K157" s="240"/>
    </row>
    <row r="158" spans="2:11" customFormat="1" ht="15" customHeight="1">
      <c r="B158" s="219"/>
      <c r="C158" s="244" t="s">
        <v>2356</v>
      </c>
      <c r="D158" s="196"/>
      <c r="E158" s="196"/>
      <c r="F158" s="245" t="s">
        <v>2337</v>
      </c>
      <c r="G158" s="196"/>
      <c r="H158" s="244" t="s">
        <v>2371</v>
      </c>
      <c r="I158" s="244" t="s">
        <v>2333</v>
      </c>
      <c r="J158" s="244">
        <v>50</v>
      </c>
      <c r="K158" s="240"/>
    </row>
    <row r="159" spans="2:11" customFormat="1" ht="15" customHeight="1">
      <c r="B159" s="219"/>
      <c r="C159" s="244" t="s">
        <v>108</v>
      </c>
      <c r="D159" s="196"/>
      <c r="E159" s="196"/>
      <c r="F159" s="245" t="s">
        <v>2331</v>
      </c>
      <c r="G159" s="196"/>
      <c r="H159" s="244" t="s">
        <v>2393</v>
      </c>
      <c r="I159" s="244" t="s">
        <v>2333</v>
      </c>
      <c r="J159" s="244" t="s">
        <v>2394</v>
      </c>
      <c r="K159" s="240"/>
    </row>
    <row r="160" spans="2:11" customFormat="1" ht="15" customHeight="1">
      <c r="B160" s="219"/>
      <c r="C160" s="244" t="s">
        <v>2395</v>
      </c>
      <c r="D160" s="196"/>
      <c r="E160" s="196"/>
      <c r="F160" s="245" t="s">
        <v>2331</v>
      </c>
      <c r="G160" s="196"/>
      <c r="H160" s="244" t="s">
        <v>2396</v>
      </c>
      <c r="I160" s="244" t="s">
        <v>2366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3" t="s">
        <v>2397</v>
      </c>
      <c r="D165" s="313"/>
      <c r="E165" s="313"/>
      <c r="F165" s="313"/>
      <c r="G165" s="313"/>
      <c r="H165" s="313"/>
      <c r="I165" s="313"/>
      <c r="J165" s="313"/>
      <c r="K165" s="189"/>
    </row>
    <row r="166" spans="2:11" customFormat="1" ht="17.25" customHeight="1">
      <c r="B166" s="188"/>
      <c r="C166" s="209" t="s">
        <v>2325</v>
      </c>
      <c r="D166" s="209"/>
      <c r="E166" s="209"/>
      <c r="F166" s="209" t="s">
        <v>2326</v>
      </c>
      <c r="G166" s="249"/>
      <c r="H166" s="250" t="s">
        <v>54</v>
      </c>
      <c r="I166" s="250" t="s">
        <v>57</v>
      </c>
      <c r="J166" s="209" t="s">
        <v>2327</v>
      </c>
      <c r="K166" s="189"/>
    </row>
    <row r="167" spans="2:11" customFormat="1" ht="17.25" customHeight="1">
      <c r="B167" s="190"/>
      <c r="C167" s="211" t="s">
        <v>2328</v>
      </c>
      <c r="D167" s="211"/>
      <c r="E167" s="211"/>
      <c r="F167" s="212" t="s">
        <v>2329</v>
      </c>
      <c r="G167" s="251"/>
      <c r="H167" s="252"/>
      <c r="I167" s="252"/>
      <c r="J167" s="211" t="s">
        <v>2330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2334</v>
      </c>
      <c r="D169" s="196"/>
      <c r="E169" s="196"/>
      <c r="F169" s="217" t="s">
        <v>2331</v>
      </c>
      <c r="G169" s="196"/>
      <c r="H169" s="196" t="s">
        <v>2371</v>
      </c>
      <c r="I169" s="196" t="s">
        <v>2333</v>
      </c>
      <c r="J169" s="196">
        <v>120</v>
      </c>
      <c r="K169" s="240"/>
    </row>
    <row r="170" spans="2:11" customFormat="1" ht="15" customHeight="1">
      <c r="B170" s="219"/>
      <c r="C170" s="196" t="s">
        <v>2380</v>
      </c>
      <c r="D170" s="196"/>
      <c r="E170" s="196"/>
      <c r="F170" s="217" t="s">
        <v>2331</v>
      </c>
      <c r="G170" s="196"/>
      <c r="H170" s="196" t="s">
        <v>2381</v>
      </c>
      <c r="I170" s="196" t="s">
        <v>2333</v>
      </c>
      <c r="J170" s="196" t="s">
        <v>2382</v>
      </c>
      <c r="K170" s="240"/>
    </row>
    <row r="171" spans="2:11" customFormat="1" ht="15" customHeight="1">
      <c r="B171" s="219"/>
      <c r="C171" s="196" t="s">
        <v>2279</v>
      </c>
      <c r="D171" s="196"/>
      <c r="E171" s="196"/>
      <c r="F171" s="217" t="s">
        <v>2331</v>
      </c>
      <c r="G171" s="196"/>
      <c r="H171" s="196" t="s">
        <v>2398</v>
      </c>
      <c r="I171" s="196" t="s">
        <v>2333</v>
      </c>
      <c r="J171" s="196" t="s">
        <v>2382</v>
      </c>
      <c r="K171" s="240"/>
    </row>
    <row r="172" spans="2:11" customFormat="1" ht="15" customHeight="1">
      <c r="B172" s="219"/>
      <c r="C172" s="196" t="s">
        <v>2336</v>
      </c>
      <c r="D172" s="196"/>
      <c r="E172" s="196"/>
      <c r="F172" s="217" t="s">
        <v>2337</v>
      </c>
      <c r="G172" s="196"/>
      <c r="H172" s="196" t="s">
        <v>2398</v>
      </c>
      <c r="I172" s="196" t="s">
        <v>2333</v>
      </c>
      <c r="J172" s="196">
        <v>50</v>
      </c>
      <c r="K172" s="240"/>
    </row>
    <row r="173" spans="2:11" customFormat="1" ht="15" customHeight="1">
      <c r="B173" s="219"/>
      <c r="C173" s="196" t="s">
        <v>2339</v>
      </c>
      <c r="D173" s="196"/>
      <c r="E173" s="196"/>
      <c r="F173" s="217" t="s">
        <v>2331</v>
      </c>
      <c r="G173" s="196"/>
      <c r="H173" s="196" t="s">
        <v>2398</v>
      </c>
      <c r="I173" s="196" t="s">
        <v>2341</v>
      </c>
      <c r="J173" s="196"/>
      <c r="K173" s="240"/>
    </row>
    <row r="174" spans="2:11" customFormat="1" ht="15" customHeight="1">
      <c r="B174" s="219"/>
      <c r="C174" s="196" t="s">
        <v>2350</v>
      </c>
      <c r="D174" s="196"/>
      <c r="E174" s="196"/>
      <c r="F174" s="217" t="s">
        <v>2337</v>
      </c>
      <c r="G174" s="196"/>
      <c r="H174" s="196" t="s">
        <v>2398</v>
      </c>
      <c r="I174" s="196" t="s">
        <v>2333</v>
      </c>
      <c r="J174" s="196">
        <v>50</v>
      </c>
      <c r="K174" s="240"/>
    </row>
    <row r="175" spans="2:11" customFormat="1" ht="15" customHeight="1">
      <c r="B175" s="219"/>
      <c r="C175" s="196" t="s">
        <v>2358</v>
      </c>
      <c r="D175" s="196"/>
      <c r="E175" s="196"/>
      <c r="F175" s="217" t="s">
        <v>2337</v>
      </c>
      <c r="G175" s="196"/>
      <c r="H175" s="196" t="s">
        <v>2398</v>
      </c>
      <c r="I175" s="196" t="s">
        <v>2333</v>
      </c>
      <c r="J175" s="196">
        <v>50</v>
      </c>
      <c r="K175" s="240"/>
    </row>
    <row r="176" spans="2:11" customFormat="1" ht="15" customHeight="1">
      <c r="B176" s="219"/>
      <c r="C176" s="196" t="s">
        <v>2356</v>
      </c>
      <c r="D176" s="196"/>
      <c r="E176" s="196"/>
      <c r="F176" s="217" t="s">
        <v>2337</v>
      </c>
      <c r="G176" s="196"/>
      <c r="H176" s="196" t="s">
        <v>2398</v>
      </c>
      <c r="I176" s="196" t="s">
        <v>2333</v>
      </c>
      <c r="J176" s="196">
        <v>50</v>
      </c>
      <c r="K176" s="240"/>
    </row>
    <row r="177" spans="2:11" customFormat="1" ht="15" customHeight="1">
      <c r="B177" s="219"/>
      <c r="C177" s="196" t="s">
        <v>128</v>
      </c>
      <c r="D177" s="196"/>
      <c r="E177" s="196"/>
      <c r="F177" s="217" t="s">
        <v>2331</v>
      </c>
      <c r="G177" s="196"/>
      <c r="H177" s="196" t="s">
        <v>2399</v>
      </c>
      <c r="I177" s="196" t="s">
        <v>2400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2331</v>
      </c>
      <c r="G178" s="196"/>
      <c r="H178" s="196" t="s">
        <v>2401</v>
      </c>
      <c r="I178" s="196" t="s">
        <v>2402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2331</v>
      </c>
      <c r="G179" s="196"/>
      <c r="H179" s="196" t="s">
        <v>2403</v>
      </c>
      <c r="I179" s="196" t="s">
        <v>2333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2331</v>
      </c>
      <c r="G180" s="196"/>
      <c r="H180" s="196" t="s">
        <v>2404</v>
      </c>
      <c r="I180" s="196" t="s">
        <v>2333</v>
      </c>
      <c r="J180" s="196">
        <v>255</v>
      </c>
      <c r="K180" s="240"/>
    </row>
    <row r="181" spans="2:11" customFormat="1" ht="15" customHeight="1">
      <c r="B181" s="219"/>
      <c r="C181" s="196" t="s">
        <v>129</v>
      </c>
      <c r="D181" s="196"/>
      <c r="E181" s="196"/>
      <c r="F181" s="217" t="s">
        <v>2331</v>
      </c>
      <c r="G181" s="196"/>
      <c r="H181" s="196" t="s">
        <v>2295</v>
      </c>
      <c r="I181" s="196" t="s">
        <v>2333</v>
      </c>
      <c r="J181" s="196">
        <v>10</v>
      </c>
      <c r="K181" s="240"/>
    </row>
    <row r="182" spans="2:11" customFormat="1" ht="15" customHeight="1">
      <c r="B182" s="219"/>
      <c r="C182" s="196" t="s">
        <v>130</v>
      </c>
      <c r="D182" s="196"/>
      <c r="E182" s="196"/>
      <c r="F182" s="217" t="s">
        <v>2331</v>
      </c>
      <c r="G182" s="196"/>
      <c r="H182" s="196" t="s">
        <v>2405</v>
      </c>
      <c r="I182" s="196" t="s">
        <v>2366</v>
      </c>
      <c r="J182" s="196"/>
      <c r="K182" s="240"/>
    </row>
    <row r="183" spans="2:11" customFormat="1" ht="15" customHeight="1">
      <c r="B183" s="219"/>
      <c r="C183" s="196" t="s">
        <v>2406</v>
      </c>
      <c r="D183" s="196"/>
      <c r="E183" s="196"/>
      <c r="F183" s="217" t="s">
        <v>2331</v>
      </c>
      <c r="G183" s="196"/>
      <c r="H183" s="196" t="s">
        <v>2407</v>
      </c>
      <c r="I183" s="196" t="s">
        <v>2366</v>
      </c>
      <c r="J183" s="196"/>
      <c r="K183" s="240"/>
    </row>
    <row r="184" spans="2:11" customFormat="1" ht="15" customHeight="1">
      <c r="B184" s="219"/>
      <c r="C184" s="196" t="s">
        <v>2395</v>
      </c>
      <c r="D184" s="196"/>
      <c r="E184" s="196"/>
      <c r="F184" s="217" t="s">
        <v>2331</v>
      </c>
      <c r="G184" s="196"/>
      <c r="H184" s="196" t="s">
        <v>2408</v>
      </c>
      <c r="I184" s="196" t="s">
        <v>2366</v>
      </c>
      <c r="J184" s="196"/>
      <c r="K184" s="240"/>
    </row>
    <row r="185" spans="2:11" customFormat="1" ht="15" customHeight="1">
      <c r="B185" s="219"/>
      <c r="C185" s="196" t="s">
        <v>132</v>
      </c>
      <c r="D185" s="196"/>
      <c r="E185" s="196"/>
      <c r="F185" s="217" t="s">
        <v>2337</v>
      </c>
      <c r="G185" s="196"/>
      <c r="H185" s="196" t="s">
        <v>2409</v>
      </c>
      <c r="I185" s="196" t="s">
        <v>2333</v>
      </c>
      <c r="J185" s="196">
        <v>50</v>
      </c>
      <c r="K185" s="240"/>
    </row>
    <row r="186" spans="2:11" customFormat="1" ht="15" customHeight="1">
      <c r="B186" s="219"/>
      <c r="C186" s="196" t="s">
        <v>2410</v>
      </c>
      <c r="D186" s="196"/>
      <c r="E186" s="196"/>
      <c r="F186" s="217" t="s">
        <v>2337</v>
      </c>
      <c r="G186" s="196"/>
      <c r="H186" s="196" t="s">
        <v>2411</v>
      </c>
      <c r="I186" s="196" t="s">
        <v>2412</v>
      </c>
      <c r="J186" s="196"/>
      <c r="K186" s="240"/>
    </row>
    <row r="187" spans="2:11" customFormat="1" ht="15" customHeight="1">
      <c r="B187" s="219"/>
      <c r="C187" s="196" t="s">
        <v>2413</v>
      </c>
      <c r="D187" s="196"/>
      <c r="E187" s="196"/>
      <c r="F187" s="217" t="s">
        <v>2337</v>
      </c>
      <c r="G187" s="196"/>
      <c r="H187" s="196" t="s">
        <v>2414</v>
      </c>
      <c r="I187" s="196" t="s">
        <v>2412</v>
      </c>
      <c r="J187" s="196"/>
      <c r="K187" s="240"/>
    </row>
    <row r="188" spans="2:11" customFormat="1" ht="15" customHeight="1">
      <c r="B188" s="219"/>
      <c r="C188" s="196" t="s">
        <v>2415</v>
      </c>
      <c r="D188" s="196"/>
      <c r="E188" s="196"/>
      <c r="F188" s="217" t="s">
        <v>2337</v>
      </c>
      <c r="G188" s="196"/>
      <c r="H188" s="196" t="s">
        <v>2416</v>
      </c>
      <c r="I188" s="196" t="s">
        <v>2412</v>
      </c>
      <c r="J188" s="196"/>
      <c r="K188" s="240"/>
    </row>
    <row r="189" spans="2:11" customFormat="1" ht="15" customHeight="1">
      <c r="B189" s="219"/>
      <c r="C189" s="253" t="s">
        <v>2417</v>
      </c>
      <c r="D189" s="196"/>
      <c r="E189" s="196"/>
      <c r="F189" s="217" t="s">
        <v>2337</v>
      </c>
      <c r="G189" s="196"/>
      <c r="H189" s="196" t="s">
        <v>2418</v>
      </c>
      <c r="I189" s="196" t="s">
        <v>2419</v>
      </c>
      <c r="J189" s="254" t="s">
        <v>2420</v>
      </c>
      <c r="K189" s="240"/>
    </row>
    <row r="190" spans="2:11" customFormat="1" ht="15" customHeight="1">
      <c r="B190" s="255"/>
      <c r="C190" s="256" t="s">
        <v>2421</v>
      </c>
      <c r="D190" s="257"/>
      <c r="E190" s="257"/>
      <c r="F190" s="258" t="s">
        <v>2337</v>
      </c>
      <c r="G190" s="257"/>
      <c r="H190" s="257" t="s">
        <v>2422</v>
      </c>
      <c r="I190" s="257" t="s">
        <v>2419</v>
      </c>
      <c r="J190" s="259" t="s">
        <v>2420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2331</v>
      </c>
      <c r="G191" s="196"/>
      <c r="H191" s="193" t="s">
        <v>2423</v>
      </c>
      <c r="I191" s="196" t="s">
        <v>2424</v>
      </c>
      <c r="J191" s="196"/>
      <c r="K191" s="240"/>
    </row>
    <row r="192" spans="2:11" customFormat="1" ht="15" customHeight="1">
      <c r="B192" s="219"/>
      <c r="C192" s="253" t="s">
        <v>2425</v>
      </c>
      <c r="D192" s="196"/>
      <c r="E192" s="196"/>
      <c r="F192" s="217" t="s">
        <v>2331</v>
      </c>
      <c r="G192" s="196"/>
      <c r="H192" s="196" t="s">
        <v>2426</v>
      </c>
      <c r="I192" s="196" t="s">
        <v>2366</v>
      </c>
      <c r="J192" s="196"/>
      <c r="K192" s="240"/>
    </row>
    <row r="193" spans="2:11" customFormat="1" ht="15" customHeight="1">
      <c r="B193" s="219"/>
      <c r="C193" s="253" t="s">
        <v>2427</v>
      </c>
      <c r="D193" s="196"/>
      <c r="E193" s="196"/>
      <c r="F193" s="217" t="s">
        <v>2331</v>
      </c>
      <c r="G193" s="196"/>
      <c r="H193" s="196" t="s">
        <v>2428</v>
      </c>
      <c r="I193" s="196" t="s">
        <v>2366</v>
      </c>
      <c r="J193" s="196"/>
      <c r="K193" s="240"/>
    </row>
    <row r="194" spans="2:11" customFormat="1" ht="15" customHeight="1">
      <c r="B194" s="219"/>
      <c r="C194" s="253" t="s">
        <v>2429</v>
      </c>
      <c r="D194" s="196"/>
      <c r="E194" s="196"/>
      <c r="F194" s="217" t="s">
        <v>2337</v>
      </c>
      <c r="G194" s="196"/>
      <c r="H194" s="196" t="s">
        <v>2430</v>
      </c>
      <c r="I194" s="196" t="s">
        <v>2366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3" t="s">
        <v>2431</v>
      </c>
      <c r="D200" s="313"/>
      <c r="E200" s="313"/>
      <c r="F200" s="313"/>
      <c r="G200" s="313"/>
      <c r="H200" s="313"/>
      <c r="I200" s="313"/>
      <c r="J200" s="313"/>
      <c r="K200" s="189"/>
    </row>
    <row r="201" spans="2:11" customFormat="1" ht="25.5" customHeight="1">
      <c r="B201" s="188"/>
      <c r="C201" s="262" t="s">
        <v>2432</v>
      </c>
      <c r="D201" s="262"/>
      <c r="E201" s="262"/>
      <c r="F201" s="262" t="s">
        <v>2433</v>
      </c>
      <c r="G201" s="263"/>
      <c r="H201" s="314" t="s">
        <v>2434</v>
      </c>
      <c r="I201" s="314"/>
      <c r="J201" s="314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2424</v>
      </c>
      <c r="D203" s="196"/>
      <c r="E203" s="196"/>
      <c r="F203" s="217" t="s">
        <v>43</v>
      </c>
      <c r="G203" s="196"/>
      <c r="H203" s="312" t="s">
        <v>2435</v>
      </c>
      <c r="I203" s="312"/>
      <c r="J203" s="312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2" t="s">
        <v>2436</v>
      </c>
      <c r="I204" s="312"/>
      <c r="J204" s="312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2" t="s">
        <v>2437</v>
      </c>
      <c r="I205" s="312"/>
      <c r="J205" s="312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2" t="s">
        <v>2438</v>
      </c>
      <c r="I206" s="312"/>
      <c r="J206" s="312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2" t="s">
        <v>2439</v>
      </c>
      <c r="I207" s="312"/>
      <c r="J207" s="312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2378</v>
      </c>
      <c r="D209" s="196"/>
      <c r="E209" s="196"/>
      <c r="F209" s="217" t="s">
        <v>79</v>
      </c>
      <c r="G209" s="196"/>
      <c r="H209" s="312" t="s">
        <v>2440</v>
      </c>
      <c r="I209" s="312"/>
      <c r="J209" s="312"/>
      <c r="K209" s="240"/>
    </row>
    <row r="210" spans="2:11" customFormat="1" ht="15" customHeight="1">
      <c r="B210" s="219"/>
      <c r="C210" s="196"/>
      <c r="D210" s="196"/>
      <c r="E210" s="196"/>
      <c r="F210" s="217" t="s">
        <v>2274</v>
      </c>
      <c r="G210" s="196"/>
      <c r="H210" s="312" t="s">
        <v>2275</v>
      </c>
      <c r="I210" s="312"/>
      <c r="J210" s="312"/>
      <c r="K210" s="240"/>
    </row>
    <row r="211" spans="2:11" customFormat="1" ht="15" customHeight="1">
      <c r="B211" s="219"/>
      <c r="C211" s="196"/>
      <c r="D211" s="196"/>
      <c r="E211" s="196"/>
      <c r="F211" s="217" t="s">
        <v>2272</v>
      </c>
      <c r="G211" s="196"/>
      <c r="H211" s="312" t="s">
        <v>2441</v>
      </c>
      <c r="I211" s="312"/>
      <c r="J211" s="312"/>
      <c r="K211" s="240"/>
    </row>
    <row r="212" spans="2:11" customFormat="1" ht="15" customHeight="1">
      <c r="B212" s="264"/>
      <c r="C212" s="196"/>
      <c r="D212" s="196"/>
      <c r="E212" s="196"/>
      <c r="F212" s="217" t="s">
        <v>2276</v>
      </c>
      <c r="G212" s="253"/>
      <c r="H212" s="311" t="s">
        <v>2277</v>
      </c>
      <c r="I212" s="311"/>
      <c r="J212" s="311"/>
      <c r="K212" s="265"/>
    </row>
    <row r="213" spans="2:11" customFormat="1" ht="15" customHeight="1">
      <c r="B213" s="264"/>
      <c r="C213" s="196"/>
      <c r="D213" s="196"/>
      <c r="E213" s="196"/>
      <c r="F213" s="217" t="s">
        <v>2278</v>
      </c>
      <c r="G213" s="253"/>
      <c r="H213" s="311" t="s">
        <v>2250</v>
      </c>
      <c r="I213" s="311"/>
      <c r="J213" s="311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2402</v>
      </c>
      <c r="D215" s="196"/>
      <c r="E215" s="196"/>
      <c r="F215" s="217">
        <v>1</v>
      </c>
      <c r="G215" s="253"/>
      <c r="H215" s="311" t="s">
        <v>2442</v>
      </c>
      <c r="I215" s="311"/>
      <c r="J215" s="311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1" t="s">
        <v>2443</v>
      </c>
      <c r="I216" s="311"/>
      <c r="J216" s="311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1" t="s">
        <v>2444</v>
      </c>
      <c r="I217" s="311"/>
      <c r="J217" s="311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1" t="s">
        <v>2445</v>
      </c>
      <c r="I218" s="311"/>
      <c r="J218" s="311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2024-12-03T14:04:51Z</dcterms:created>
  <dcterms:modified xsi:type="dcterms:W3CDTF">2024-12-04T07:28:59Z</dcterms:modified>
</cp:coreProperties>
</file>