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X:\VZ\VZ 2019-2024\VZ Lesopark 2024\Vysvětlení ZD\21.11.2024\"/>
    </mc:Choice>
  </mc:AlternateContent>
  <xr:revisionPtr revIDLastSave="0" documentId="8_{09664D07-AB31-4FC5-BFAF-76DED2D8644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94" i="3" l="1"/>
  <c r="BF94" i="3"/>
  <c r="BD94" i="3"/>
  <c r="AP94" i="3"/>
  <c r="BI94" i="3" s="1"/>
  <c r="AO94" i="3"/>
  <c r="AW94" i="3" s="1"/>
  <c r="AK94" i="3"/>
  <c r="AT93" i="3" s="1"/>
  <c r="AJ94" i="3"/>
  <c r="AS93" i="3" s="1"/>
  <c r="AH94" i="3"/>
  <c r="AG94" i="3"/>
  <c r="AF94" i="3"/>
  <c r="AE94" i="3"/>
  <c r="AD94" i="3"/>
  <c r="AC94" i="3"/>
  <c r="AB94" i="3"/>
  <c r="Z94" i="3"/>
  <c r="J94" i="3"/>
  <c r="AL94" i="3" s="1"/>
  <c r="AU93" i="3" s="1"/>
  <c r="I94" i="3"/>
  <c r="H94" i="3"/>
  <c r="J93" i="3"/>
  <c r="I93" i="3"/>
  <c r="H93" i="3"/>
  <c r="BJ92" i="3"/>
  <c r="BF92" i="3"/>
  <c r="BD92" i="3"/>
  <c r="AX92" i="3"/>
  <c r="BC92" i="3" s="1"/>
  <c r="AW92" i="3"/>
  <c r="AP92" i="3"/>
  <c r="BI92" i="3" s="1"/>
  <c r="AC92" i="3" s="1"/>
  <c r="AO92" i="3"/>
  <c r="H92" i="3" s="1"/>
  <c r="H91" i="3" s="1"/>
  <c r="AK92" i="3"/>
  <c r="AT91" i="3" s="1"/>
  <c r="AJ92" i="3"/>
  <c r="AS91" i="3" s="1"/>
  <c r="AH92" i="3"/>
  <c r="AG92" i="3"/>
  <c r="AF92" i="3"/>
  <c r="AE92" i="3"/>
  <c r="AD92" i="3"/>
  <c r="Z92" i="3"/>
  <c r="J92" i="3"/>
  <c r="I92" i="3"/>
  <c r="I91" i="3"/>
  <c r="BJ90" i="3"/>
  <c r="BF90" i="3"/>
  <c r="BD90" i="3"/>
  <c r="AX90" i="3"/>
  <c r="AW90" i="3"/>
  <c r="AP90" i="3"/>
  <c r="BI90" i="3" s="1"/>
  <c r="AC90" i="3" s="1"/>
  <c r="AO90" i="3"/>
  <c r="BH90" i="3" s="1"/>
  <c r="AB90" i="3" s="1"/>
  <c r="AK90" i="3"/>
  <c r="AJ90" i="3"/>
  <c r="AH90" i="3"/>
  <c r="AG90" i="3"/>
  <c r="AF90" i="3"/>
  <c r="AE90" i="3"/>
  <c r="AD90" i="3"/>
  <c r="Z90" i="3"/>
  <c r="J90" i="3"/>
  <c r="AL90" i="3" s="1"/>
  <c r="I90" i="3"/>
  <c r="H90" i="3"/>
  <c r="BJ89" i="3"/>
  <c r="BF89" i="3"/>
  <c r="BD89" i="3"/>
  <c r="AX89" i="3"/>
  <c r="AP89" i="3"/>
  <c r="BI89" i="3" s="1"/>
  <c r="AC89" i="3" s="1"/>
  <c r="AO89" i="3"/>
  <c r="H89" i="3" s="1"/>
  <c r="AK89" i="3"/>
  <c r="AT88" i="3" s="1"/>
  <c r="AJ89" i="3"/>
  <c r="AS88" i="3" s="1"/>
  <c r="AH89" i="3"/>
  <c r="AG89" i="3"/>
  <c r="AF89" i="3"/>
  <c r="AE89" i="3"/>
  <c r="AD89" i="3"/>
  <c r="Z89" i="3"/>
  <c r="J89" i="3"/>
  <c r="I89" i="3"/>
  <c r="I88" i="3"/>
  <c r="I87" i="3" s="1"/>
  <c r="H88" i="3"/>
  <c r="BJ86" i="3"/>
  <c r="AH86" i="3" s="1"/>
  <c r="BF86" i="3"/>
  <c r="BD86" i="3"/>
  <c r="AP86" i="3"/>
  <c r="AX86" i="3" s="1"/>
  <c r="AO86" i="3"/>
  <c r="AW86" i="3" s="1"/>
  <c r="AL86" i="3"/>
  <c r="AU85" i="3" s="1"/>
  <c r="AK86" i="3"/>
  <c r="AT85" i="3" s="1"/>
  <c r="AJ86" i="3"/>
  <c r="AG86" i="3"/>
  <c r="AF86" i="3"/>
  <c r="AE86" i="3"/>
  <c r="AD86" i="3"/>
  <c r="AC86" i="3"/>
  <c r="AB86" i="3"/>
  <c r="Z86" i="3"/>
  <c r="J86" i="3"/>
  <c r="AS85" i="3"/>
  <c r="J85" i="3"/>
  <c r="BJ84" i="3"/>
  <c r="BF84" i="3"/>
  <c r="BD84" i="3"/>
  <c r="AP84" i="3"/>
  <c r="I84" i="3" s="1"/>
  <c r="I83" i="3" s="1"/>
  <c r="AO84" i="3"/>
  <c r="AW84" i="3" s="1"/>
  <c r="AL84" i="3"/>
  <c r="AU83" i="3" s="1"/>
  <c r="AK84" i="3"/>
  <c r="AT83" i="3" s="1"/>
  <c r="AJ84" i="3"/>
  <c r="AS83" i="3" s="1"/>
  <c r="AH84" i="3"/>
  <c r="AG84" i="3"/>
  <c r="AF84" i="3"/>
  <c r="AE84" i="3"/>
  <c r="AD84" i="3"/>
  <c r="AC84" i="3"/>
  <c r="AB84" i="3"/>
  <c r="Z84" i="3"/>
  <c r="J84" i="3"/>
  <c r="J83" i="3"/>
  <c r="BJ82" i="3"/>
  <c r="BF82" i="3"/>
  <c r="BD82" i="3"/>
  <c r="AX82" i="3"/>
  <c r="AP82" i="3"/>
  <c r="BI82" i="3" s="1"/>
  <c r="AC82" i="3" s="1"/>
  <c r="AO82" i="3"/>
  <c r="H82" i="3" s="1"/>
  <c r="AK82" i="3"/>
  <c r="AJ82" i="3"/>
  <c r="AH82" i="3"/>
  <c r="AG82" i="3"/>
  <c r="AF82" i="3"/>
  <c r="AE82" i="3"/>
  <c r="AD82" i="3"/>
  <c r="Z82" i="3"/>
  <c r="J82" i="3"/>
  <c r="AL82" i="3" s="1"/>
  <c r="I82" i="3"/>
  <c r="BJ81" i="3"/>
  <c r="BF81" i="3"/>
  <c r="BD81" i="3"/>
  <c r="AP81" i="3"/>
  <c r="I81" i="3" s="1"/>
  <c r="AO81" i="3"/>
  <c r="AW81" i="3" s="1"/>
  <c r="AL81" i="3"/>
  <c r="AK81" i="3"/>
  <c r="AJ81" i="3"/>
  <c r="AH81" i="3"/>
  <c r="AG81" i="3"/>
  <c r="AF81" i="3"/>
  <c r="AE81" i="3"/>
  <c r="AD81" i="3"/>
  <c r="Z81" i="3"/>
  <c r="J81" i="3"/>
  <c r="BJ80" i="3"/>
  <c r="BF80" i="3"/>
  <c r="BD80" i="3"/>
  <c r="AP80" i="3"/>
  <c r="AX80" i="3" s="1"/>
  <c r="AO80" i="3"/>
  <c r="AW80" i="3" s="1"/>
  <c r="AL80" i="3"/>
  <c r="AK80" i="3"/>
  <c r="AT76" i="3" s="1"/>
  <c r="AJ80" i="3"/>
  <c r="AH80" i="3"/>
  <c r="AG80" i="3"/>
  <c r="AF80" i="3"/>
  <c r="AE80" i="3"/>
  <c r="AD80" i="3"/>
  <c r="Z80" i="3"/>
  <c r="J80" i="3"/>
  <c r="BJ79" i="3"/>
  <c r="BF79" i="3"/>
  <c r="BD79" i="3"/>
  <c r="AP79" i="3"/>
  <c r="AX79" i="3" s="1"/>
  <c r="AO79" i="3"/>
  <c r="AL79" i="3"/>
  <c r="AK79" i="3"/>
  <c r="AJ79" i="3"/>
  <c r="AH79" i="3"/>
  <c r="AG79" i="3"/>
  <c r="AF79" i="3"/>
  <c r="AE79" i="3"/>
  <c r="AD79" i="3"/>
  <c r="Z79" i="3"/>
  <c r="J79" i="3"/>
  <c r="BJ78" i="3"/>
  <c r="BF78" i="3"/>
  <c r="BD78" i="3"/>
  <c r="AP78" i="3"/>
  <c r="AO78" i="3"/>
  <c r="AK78" i="3"/>
  <c r="AJ78" i="3"/>
  <c r="AH78" i="3"/>
  <c r="AG78" i="3"/>
  <c r="AF78" i="3"/>
  <c r="AE78" i="3"/>
  <c r="AD78" i="3"/>
  <c r="Z78" i="3"/>
  <c r="J78" i="3"/>
  <c r="AL78" i="3" s="1"/>
  <c r="BJ77" i="3"/>
  <c r="BF77" i="3"/>
  <c r="BD77" i="3"/>
  <c r="AW77" i="3"/>
  <c r="AP77" i="3"/>
  <c r="AO77" i="3"/>
  <c r="BH77" i="3" s="1"/>
  <c r="AB77" i="3" s="1"/>
  <c r="AK77" i="3"/>
  <c r="AJ77" i="3"/>
  <c r="AH77" i="3"/>
  <c r="AG77" i="3"/>
  <c r="AF77" i="3"/>
  <c r="AE77" i="3"/>
  <c r="AD77" i="3"/>
  <c r="Z77" i="3"/>
  <c r="J77" i="3"/>
  <c r="AL77" i="3" s="1"/>
  <c r="AU76" i="3" s="1"/>
  <c r="H77" i="3"/>
  <c r="BJ74" i="3"/>
  <c r="BF74" i="3"/>
  <c r="BD74" i="3"/>
  <c r="AX74" i="3"/>
  <c r="AW74" i="3"/>
  <c r="AP74" i="3"/>
  <c r="BI74" i="3" s="1"/>
  <c r="AO74" i="3"/>
  <c r="BH74" i="3" s="1"/>
  <c r="AK74" i="3"/>
  <c r="AJ74" i="3"/>
  <c r="AH74" i="3"/>
  <c r="AG74" i="3"/>
  <c r="AF74" i="3"/>
  <c r="AE74" i="3"/>
  <c r="AD74" i="3"/>
  <c r="AC74" i="3"/>
  <c r="AB74" i="3"/>
  <c r="Z74" i="3"/>
  <c r="J74" i="3"/>
  <c r="AL74" i="3" s="1"/>
  <c r="I74" i="3"/>
  <c r="H74" i="3"/>
  <c r="BJ73" i="3"/>
  <c r="BF73" i="3"/>
  <c r="BD73" i="3"/>
  <c r="AX73" i="3"/>
  <c r="AP73" i="3"/>
  <c r="BI73" i="3" s="1"/>
  <c r="AO73" i="3"/>
  <c r="H73" i="3" s="1"/>
  <c r="AK73" i="3"/>
  <c r="AJ73" i="3"/>
  <c r="AH73" i="3"/>
  <c r="AG73" i="3"/>
  <c r="AF73" i="3"/>
  <c r="AE73" i="3"/>
  <c r="AD73" i="3"/>
  <c r="AC73" i="3"/>
  <c r="AB73" i="3"/>
  <c r="Z73" i="3"/>
  <c r="J73" i="3"/>
  <c r="AL73" i="3" s="1"/>
  <c r="I73" i="3"/>
  <c r="BJ72" i="3"/>
  <c r="BF72" i="3"/>
  <c r="BD72" i="3"/>
  <c r="AP72" i="3"/>
  <c r="I72" i="3" s="1"/>
  <c r="AO72" i="3"/>
  <c r="AW72" i="3" s="1"/>
  <c r="AL72" i="3"/>
  <c r="AK72" i="3"/>
  <c r="AJ72" i="3"/>
  <c r="AS70" i="3" s="1"/>
  <c r="AH72" i="3"/>
  <c r="AG72" i="3"/>
  <c r="AF72" i="3"/>
  <c r="AE72" i="3"/>
  <c r="AD72" i="3"/>
  <c r="AC72" i="3"/>
  <c r="AB72" i="3"/>
  <c r="Z72" i="3"/>
  <c r="J72" i="3"/>
  <c r="BJ71" i="3"/>
  <c r="AH71" i="3" s="1"/>
  <c r="BF71" i="3"/>
  <c r="BD71" i="3"/>
  <c r="AP71" i="3"/>
  <c r="AX71" i="3" s="1"/>
  <c r="AO71" i="3"/>
  <c r="AW71" i="3" s="1"/>
  <c r="AL71" i="3"/>
  <c r="AK71" i="3"/>
  <c r="AT70" i="3" s="1"/>
  <c r="AJ71" i="3"/>
  <c r="AG71" i="3"/>
  <c r="AF71" i="3"/>
  <c r="AE71" i="3"/>
  <c r="AD71" i="3"/>
  <c r="AC71" i="3"/>
  <c r="AB71" i="3"/>
  <c r="Z71" i="3"/>
  <c r="J71" i="3"/>
  <c r="BJ69" i="3"/>
  <c r="BF69" i="3"/>
  <c r="BD69" i="3"/>
  <c r="AP69" i="3"/>
  <c r="I69" i="3" s="1"/>
  <c r="I68" i="3" s="1"/>
  <c r="AO69" i="3"/>
  <c r="AW69" i="3" s="1"/>
  <c r="AL69" i="3"/>
  <c r="AU68" i="3" s="1"/>
  <c r="AK69" i="3"/>
  <c r="AT68" i="3" s="1"/>
  <c r="AJ69" i="3"/>
  <c r="AS68" i="3" s="1"/>
  <c r="AH69" i="3"/>
  <c r="AG69" i="3"/>
  <c r="AF69" i="3"/>
  <c r="AE69" i="3"/>
  <c r="AD69" i="3"/>
  <c r="AC69" i="3"/>
  <c r="AB69" i="3"/>
  <c r="Z69" i="3"/>
  <c r="J69" i="3"/>
  <c r="J68" i="3"/>
  <c r="BJ67" i="3"/>
  <c r="BF67" i="3"/>
  <c r="BD67" i="3"/>
  <c r="AX67" i="3"/>
  <c r="AP67" i="3"/>
  <c r="BI67" i="3" s="1"/>
  <c r="AC67" i="3" s="1"/>
  <c r="AO67" i="3"/>
  <c r="H67" i="3" s="1"/>
  <c r="AK67" i="3"/>
  <c r="AJ67" i="3"/>
  <c r="AH67" i="3"/>
  <c r="AG67" i="3"/>
  <c r="AF67" i="3"/>
  <c r="AE67" i="3"/>
  <c r="AD67" i="3"/>
  <c r="Z67" i="3"/>
  <c r="J67" i="3"/>
  <c r="AL67" i="3" s="1"/>
  <c r="I67" i="3"/>
  <c r="BJ66" i="3"/>
  <c r="BF66" i="3"/>
  <c r="BD66" i="3"/>
  <c r="AP66" i="3"/>
  <c r="I66" i="3" s="1"/>
  <c r="AO66" i="3"/>
  <c r="AW66" i="3" s="1"/>
  <c r="AL66" i="3"/>
  <c r="AK66" i="3"/>
  <c r="AJ66" i="3"/>
  <c r="AH66" i="3"/>
  <c r="AG66" i="3"/>
  <c r="AF66" i="3"/>
  <c r="AE66" i="3"/>
  <c r="AD66" i="3"/>
  <c r="Z66" i="3"/>
  <c r="J66" i="3"/>
  <c r="H66" i="3"/>
  <c r="BJ65" i="3"/>
  <c r="BF65" i="3"/>
  <c r="BD65" i="3"/>
  <c r="AP65" i="3"/>
  <c r="AX65" i="3" s="1"/>
  <c r="AO65" i="3"/>
  <c r="AW65" i="3" s="1"/>
  <c r="AL65" i="3"/>
  <c r="AK65" i="3"/>
  <c r="AT62" i="3" s="1"/>
  <c r="AJ65" i="3"/>
  <c r="AH65" i="3"/>
  <c r="AG65" i="3"/>
  <c r="AF65" i="3"/>
  <c r="AE65" i="3"/>
  <c r="AD65" i="3"/>
  <c r="Z65" i="3"/>
  <c r="J65" i="3"/>
  <c r="I65" i="3"/>
  <c r="BJ64" i="3"/>
  <c r="BF64" i="3"/>
  <c r="BD64" i="3"/>
  <c r="AP64" i="3"/>
  <c r="AX64" i="3" s="1"/>
  <c r="AO64" i="3"/>
  <c r="AL64" i="3"/>
  <c r="AK64" i="3"/>
  <c r="AJ64" i="3"/>
  <c r="AH64" i="3"/>
  <c r="AG64" i="3"/>
  <c r="AF64" i="3"/>
  <c r="AE64" i="3"/>
  <c r="AD64" i="3"/>
  <c r="Z64" i="3"/>
  <c r="J64" i="3"/>
  <c r="BJ63" i="3"/>
  <c r="BI63" i="3"/>
  <c r="AC63" i="3" s="1"/>
  <c r="BH63" i="3"/>
  <c r="AB63" i="3" s="1"/>
  <c r="BF63" i="3"/>
  <c r="BD63" i="3"/>
  <c r="AP63" i="3"/>
  <c r="AO63" i="3"/>
  <c r="AK63" i="3"/>
  <c r="AJ63" i="3"/>
  <c r="AH63" i="3"/>
  <c r="AG63" i="3"/>
  <c r="AF63" i="3"/>
  <c r="AE63" i="3"/>
  <c r="AD63" i="3"/>
  <c r="Z63" i="3"/>
  <c r="J63" i="3"/>
  <c r="J62" i="3" s="1"/>
  <c r="BJ60" i="3"/>
  <c r="AH60" i="3" s="1"/>
  <c r="BF60" i="3"/>
  <c r="BD60" i="3"/>
  <c r="AX60" i="3"/>
  <c r="AW60" i="3"/>
  <c r="BC60" i="3" s="1"/>
  <c r="AP60" i="3"/>
  <c r="BI60" i="3" s="1"/>
  <c r="AO60" i="3"/>
  <c r="BH60" i="3" s="1"/>
  <c r="AK60" i="3"/>
  <c r="AJ60" i="3"/>
  <c r="AG60" i="3"/>
  <c r="AF60" i="3"/>
  <c r="AE60" i="3"/>
  <c r="AD60" i="3"/>
  <c r="AC60" i="3"/>
  <c r="AB60" i="3"/>
  <c r="Z60" i="3"/>
  <c r="J60" i="3"/>
  <c r="AL60" i="3" s="1"/>
  <c r="I60" i="3"/>
  <c r="H60" i="3"/>
  <c r="BJ59" i="3"/>
  <c r="BF59" i="3"/>
  <c r="BD59" i="3"/>
  <c r="AX59" i="3"/>
  <c r="AW59" i="3"/>
  <c r="AP59" i="3"/>
  <c r="BI59" i="3" s="1"/>
  <c r="AO59" i="3"/>
  <c r="BH59" i="3" s="1"/>
  <c r="AK59" i="3"/>
  <c r="AJ59" i="3"/>
  <c r="AH59" i="3"/>
  <c r="AG59" i="3"/>
  <c r="AF59" i="3"/>
  <c r="AE59" i="3"/>
  <c r="AD59" i="3"/>
  <c r="AC59" i="3"/>
  <c r="AB59" i="3"/>
  <c r="Z59" i="3"/>
  <c r="J59" i="3"/>
  <c r="AL59" i="3" s="1"/>
  <c r="I59" i="3"/>
  <c r="H59" i="3"/>
  <c r="BJ58" i="3"/>
  <c r="BF58" i="3"/>
  <c r="BD58" i="3"/>
  <c r="AX58" i="3"/>
  <c r="AP58" i="3"/>
  <c r="BI58" i="3" s="1"/>
  <c r="AO58" i="3"/>
  <c r="H58" i="3" s="1"/>
  <c r="H56" i="3" s="1"/>
  <c r="AK58" i="3"/>
  <c r="AJ58" i="3"/>
  <c r="AH58" i="3"/>
  <c r="AG58" i="3"/>
  <c r="AF58" i="3"/>
  <c r="AE58" i="3"/>
  <c r="AD58" i="3"/>
  <c r="AC58" i="3"/>
  <c r="AB58" i="3"/>
  <c r="Z58" i="3"/>
  <c r="J58" i="3"/>
  <c r="AL58" i="3" s="1"/>
  <c r="I58" i="3"/>
  <c r="BJ57" i="3"/>
  <c r="BF57" i="3"/>
  <c r="BD57" i="3"/>
  <c r="AW57" i="3"/>
  <c r="AP57" i="3"/>
  <c r="I57" i="3" s="1"/>
  <c r="AO57" i="3"/>
  <c r="BH57" i="3" s="1"/>
  <c r="AL57" i="3"/>
  <c r="AK57" i="3"/>
  <c r="AT56" i="3" s="1"/>
  <c r="AJ57" i="3"/>
  <c r="AH57" i="3"/>
  <c r="AG57" i="3"/>
  <c r="AF57" i="3"/>
  <c r="AE57" i="3"/>
  <c r="AD57" i="3"/>
  <c r="AC57" i="3"/>
  <c r="AB57" i="3"/>
  <c r="Z57" i="3"/>
  <c r="J57" i="3"/>
  <c r="H57" i="3"/>
  <c r="J56" i="3"/>
  <c r="I56" i="3"/>
  <c r="BJ55" i="3"/>
  <c r="BF55" i="3"/>
  <c r="BD55" i="3"/>
  <c r="AX55" i="3"/>
  <c r="AP55" i="3"/>
  <c r="BI55" i="3" s="1"/>
  <c r="AO55" i="3"/>
  <c r="H55" i="3" s="1"/>
  <c r="H54" i="3" s="1"/>
  <c r="AK55" i="3"/>
  <c r="AT54" i="3" s="1"/>
  <c r="AJ55" i="3"/>
  <c r="AS54" i="3" s="1"/>
  <c r="AH55" i="3"/>
  <c r="AG55" i="3"/>
  <c r="AF55" i="3"/>
  <c r="AE55" i="3"/>
  <c r="AD55" i="3"/>
  <c r="AC55" i="3"/>
  <c r="AB55" i="3"/>
  <c r="Z55" i="3"/>
  <c r="J55" i="3"/>
  <c r="I55" i="3"/>
  <c r="I54" i="3"/>
  <c r="BJ53" i="3"/>
  <c r="BF53" i="3"/>
  <c r="BD53" i="3"/>
  <c r="AX53" i="3"/>
  <c r="AW53" i="3"/>
  <c r="AP53" i="3"/>
  <c r="BI53" i="3" s="1"/>
  <c r="AC53" i="3" s="1"/>
  <c r="AO53" i="3"/>
  <c r="BH53" i="3" s="1"/>
  <c r="AB53" i="3" s="1"/>
  <c r="AK53" i="3"/>
  <c r="AJ53" i="3"/>
  <c r="AH53" i="3"/>
  <c r="AG53" i="3"/>
  <c r="AF53" i="3"/>
  <c r="AE53" i="3"/>
  <c r="AD53" i="3"/>
  <c r="Z53" i="3"/>
  <c r="J53" i="3"/>
  <c r="AL53" i="3" s="1"/>
  <c r="I53" i="3"/>
  <c r="H53" i="3"/>
  <c r="BJ52" i="3"/>
  <c r="BF52" i="3"/>
  <c r="BD52" i="3"/>
  <c r="AX52" i="3"/>
  <c r="AP52" i="3"/>
  <c r="BI52" i="3" s="1"/>
  <c r="AC52" i="3" s="1"/>
  <c r="AO52" i="3"/>
  <c r="H52" i="3" s="1"/>
  <c r="AK52" i="3"/>
  <c r="AJ52" i="3"/>
  <c r="AS48" i="3" s="1"/>
  <c r="AH52" i="3"/>
  <c r="AG52" i="3"/>
  <c r="AF52" i="3"/>
  <c r="AE52" i="3"/>
  <c r="AD52" i="3"/>
  <c r="Z52" i="3"/>
  <c r="J52" i="3"/>
  <c r="I52" i="3"/>
  <c r="BJ51" i="3"/>
  <c r="BF51" i="3"/>
  <c r="BD51" i="3"/>
  <c r="AP51" i="3"/>
  <c r="I51" i="3" s="1"/>
  <c r="AO51" i="3"/>
  <c r="AW51" i="3" s="1"/>
  <c r="AL51" i="3"/>
  <c r="AK51" i="3"/>
  <c r="AJ51" i="3"/>
  <c r="AH51" i="3"/>
  <c r="AG51" i="3"/>
  <c r="AF51" i="3"/>
  <c r="AE51" i="3"/>
  <c r="AD51" i="3"/>
  <c r="Z51" i="3"/>
  <c r="J51" i="3"/>
  <c r="H51" i="3"/>
  <c r="BJ50" i="3"/>
  <c r="BF50" i="3"/>
  <c r="BD50" i="3"/>
  <c r="AP50" i="3"/>
  <c r="AX50" i="3" s="1"/>
  <c r="AO50" i="3"/>
  <c r="AW50" i="3" s="1"/>
  <c r="AL50" i="3"/>
  <c r="AK50" i="3"/>
  <c r="AT48" i="3" s="1"/>
  <c r="AJ50" i="3"/>
  <c r="AH50" i="3"/>
  <c r="AG50" i="3"/>
  <c r="AF50" i="3"/>
  <c r="AE50" i="3"/>
  <c r="AD50" i="3"/>
  <c r="Z50" i="3"/>
  <c r="J50" i="3"/>
  <c r="I50" i="3"/>
  <c r="BJ49" i="3"/>
  <c r="BH49" i="3"/>
  <c r="AB49" i="3" s="1"/>
  <c r="BF49" i="3"/>
  <c r="BD49" i="3"/>
  <c r="AP49" i="3"/>
  <c r="AX49" i="3" s="1"/>
  <c r="AO49" i="3"/>
  <c r="AL49" i="3"/>
  <c r="AK49" i="3"/>
  <c r="AJ49" i="3"/>
  <c r="AH49" i="3"/>
  <c r="AG49" i="3"/>
  <c r="AF49" i="3"/>
  <c r="AE49" i="3"/>
  <c r="AD49" i="3"/>
  <c r="Z49" i="3"/>
  <c r="J49" i="3"/>
  <c r="BJ46" i="3"/>
  <c r="AH46" i="3" s="1"/>
  <c r="BI46" i="3"/>
  <c r="BF46" i="3"/>
  <c r="BD46" i="3"/>
  <c r="AW46" i="3"/>
  <c r="AP46" i="3"/>
  <c r="AO46" i="3"/>
  <c r="BH46" i="3" s="1"/>
  <c r="AK46" i="3"/>
  <c r="AJ46" i="3"/>
  <c r="AS45" i="3" s="1"/>
  <c r="AG46" i="3"/>
  <c r="AF46" i="3"/>
  <c r="AE46" i="3"/>
  <c r="AD46" i="3"/>
  <c r="AC46" i="3"/>
  <c r="AB46" i="3"/>
  <c r="Z46" i="3"/>
  <c r="J46" i="3"/>
  <c r="AL46" i="3" s="1"/>
  <c r="AU45" i="3" s="1"/>
  <c r="H46" i="3"/>
  <c r="H45" i="3" s="1"/>
  <c r="AT45" i="3"/>
  <c r="J45" i="3"/>
  <c r="BJ44" i="3"/>
  <c r="Z44" i="3" s="1"/>
  <c r="BI44" i="3"/>
  <c r="BH44" i="3"/>
  <c r="BF44" i="3"/>
  <c r="BD44" i="3"/>
  <c r="AP44" i="3"/>
  <c r="AO44" i="3"/>
  <c r="AK44" i="3"/>
  <c r="AJ44" i="3"/>
  <c r="AH44" i="3"/>
  <c r="AG44" i="3"/>
  <c r="AF44" i="3"/>
  <c r="AE44" i="3"/>
  <c r="AD44" i="3"/>
  <c r="AC44" i="3"/>
  <c r="AB44" i="3"/>
  <c r="J44" i="3"/>
  <c r="J43" i="3" s="1"/>
  <c r="AT43" i="3"/>
  <c r="AS43" i="3"/>
  <c r="BJ42" i="3"/>
  <c r="BF42" i="3"/>
  <c r="BD42" i="3"/>
  <c r="AP42" i="3"/>
  <c r="AX42" i="3" s="1"/>
  <c r="AO42" i="3"/>
  <c r="AL42" i="3"/>
  <c r="AU41" i="3" s="1"/>
  <c r="AK42" i="3"/>
  <c r="AJ42" i="3"/>
  <c r="AH42" i="3"/>
  <c r="AG42" i="3"/>
  <c r="AF42" i="3"/>
  <c r="AE42" i="3"/>
  <c r="AD42" i="3"/>
  <c r="Z42" i="3"/>
  <c r="J42" i="3"/>
  <c r="AT41" i="3"/>
  <c r="AS41" i="3"/>
  <c r="J41" i="3"/>
  <c r="BJ40" i="3"/>
  <c r="BF40" i="3"/>
  <c r="BD40" i="3"/>
  <c r="AP40" i="3"/>
  <c r="AX40" i="3" s="1"/>
  <c r="AO40" i="3"/>
  <c r="AW40" i="3" s="1"/>
  <c r="AL40" i="3"/>
  <c r="AU39" i="3" s="1"/>
  <c r="AK40" i="3"/>
  <c r="AT39" i="3" s="1"/>
  <c r="AJ40" i="3"/>
  <c r="AH40" i="3"/>
  <c r="AG40" i="3"/>
  <c r="AF40" i="3"/>
  <c r="AE40" i="3"/>
  <c r="AD40" i="3"/>
  <c r="Z40" i="3"/>
  <c r="J40" i="3"/>
  <c r="I40" i="3"/>
  <c r="AS39" i="3"/>
  <c r="J39" i="3"/>
  <c r="J38" i="3" s="1"/>
  <c r="I39" i="3"/>
  <c r="BJ37" i="3"/>
  <c r="BF37" i="3"/>
  <c r="BD37" i="3"/>
  <c r="AP37" i="3"/>
  <c r="AO37" i="3"/>
  <c r="AK37" i="3"/>
  <c r="AJ37" i="3"/>
  <c r="AH37" i="3"/>
  <c r="AG37" i="3"/>
  <c r="AF37" i="3"/>
  <c r="AE37" i="3"/>
  <c r="AD37" i="3"/>
  <c r="Z37" i="3"/>
  <c r="J37" i="3"/>
  <c r="J36" i="3" s="1"/>
  <c r="J33" i="3" s="1"/>
  <c r="AT36" i="3"/>
  <c r="AS36" i="3"/>
  <c r="BJ35" i="3"/>
  <c r="BH35" i="3"/>
  <c r="AB35" i="3" s="1"/>
  <c r="BF35" i="3"/>
  <c r="BD35" i="3"/>
  <c r="AP35" i="3"/>
  <c r="AX35" i="3" s="1"/>
  <c r="AO35" i="3"/>
  <c r="AL35" i="3"/>
  <c r="AU34" i="3" s="1"/>
  <c r="AK35" i="3"/>
  <c r="AJ35" i="3"/>
  <c r="AH35" i="3"/>
  <c r="AG35" i="3"/>
  <c r="AF35" i="3"/>
  <c r="AE35" i="3"/>
  <c r="AD35" i="3"/>
  <c r="Z35" i="3"/>
  <c r="J35" i="3"/>
  <c r="AT34" i="3"/>
  <c r="AS34" i="3"/>
  <c r="J34" i="3"/>
  <c r="BJ32" i="3"/>
  <c r="AH32" i="3" s="1"/>
  <c r="BF32" i="3"/>
  <c r="BD32" i="3"/>
  <c r="AW32" i="3"/>
  <c r="AP32" i="3"/>
  <c r="AX32" i="3" s="1"/>
  <c r="AV32" i="3" s="1"/>
  <c r="AO32" i="3"/>
  <c r="BH32" i="3" s="1"/>
  <c r="AL32" i="3"/>
  <c r="AK32" i="3"/>
  <c r="AJ32" i="3"/>
  <c r="AS31" i="3" s="1"/>
  <c r="AG32" i="3"/>
  <c r="AF32" i="3"/>
  <c r="AE32" i="3"/>
  <c r="AD32" i="3"/>
  <c r="AC32" i="3"/>
  <c r="AB32" i="3"/>
  <c r="Z32" i="3"/>
  <c r="J32" i="3"/>
  <c r="H32" i="3"/>
  <c r="H31" i="3" s="1"/>
  <c r="AU31" i="3"/>
  <c r="AT31" i="3"/>
  <c r="J31" i="3"/>
  <c r="BJ30" i="3"/>
  <c r="BH30" i="3"/>
  <c r="BF30" i="3"/>
  <c r="BD30" i="3"/>
  <c r="AX30" i="3"/>
  <c r="AV30" i="3"/>
  <c r="AP30" i="3"/>
  <c r="I30" i="3" s="1"/>
  <c r="I29" i="3" s="1"/>
  <c r="AO30" i="3"/>
  <c r="AW30" i="3" s="1"/>
  <c r="AK30" i="3"/>
  <c r="AJ30" i="3"/>
  <c r="AH30" i="3"/>
  <c r="AF30" i="3"/>
  <c r="AE30" i="3"/>
  <c r="AD30" i="3"/>
  <c r="AC30" i="3"/>
  <c r="AB30" i="3"/>
  <c r="Z30" i="3"/>
  <c r="J30" i="3"/>
  <c r="AT29" i="3"/>
  <c r="AS29" i="3"/>
  <c r="BJ27" i="3"/>
  <c r="BF27" i="3"/>
  <c r="BD27" i="3"/>
  <c r="AX27" i="3"/>
  <c r="AW27" i="3"/>
  <c r="BC27" i="3" s="1"/>
  <c r="AP27" i="3"/>
  <c r="BI27" i="3" s="1"/>
  <c r="AO27" i="3"/>
  <c r="BH27" i="3" s="1"/>
  <c r="AK27" i="3"/>
  <c r="AT24" i="3" s="1"/>
  <c r="AJ27" i="3"/>
  <c r="AH27" i="3"/>
  <c r="AG27" i="3"/>
  <c r="AF27" i="3"/>
  <c r="AE27" i="3"/>
  <c r="AD27" i="3"/>
  <c r="AC27" i="3"/>
  <c r="AB27" i="3"/>
  <c r="Z27" i="3"/>
  <c r="J27" i="3"/>
  <c r="AL27" i="3" s="1"/>
  <c r="I27" i="3"/>
  <c r="H27" i="3"/>
  <c r="H24" i="3" s="1"/>
  <c r="BJ25" i="3"/>
  <c r="BF25" i="3"/>
  <c r="BD25" i="3"/>
  <c r="AX25" i="3"/>
  <c r="AW25" i="3"/>
  <c r="AV25" i="3" s="1"/>
  <c r="AP25" i="3"/>
  <c r="BI25" i="3" s="1"/>
  <c r="AO25" i="3"/>
  <c r="BH25" i="3" s="1"/>
  <c r="AL25" i="3"/>
  <c r="AU24" i="3" s="1"/>
  <c r="AK25" i="3"/>
  <c r="AJ25" i="3"/>
  <c r="AH25" i="3"/>
  <c r="AG25" i="3"/>
  <c r="AF25" i="3"/>
  <c r="AE25" i="3"/>
  <c r="AD25" i="3"/>
  <c r="AC25" i="3"/>
  <c r="AB25" i="3"/>
  <c r="Z25" i="3"/>
  <c r="J25" i="3"/>
  <c r="I25" i="3"/>
  <c r="H25" i="3"/>
  <c r="AS24" i="3"/>
  <c r="I24" i="3"/>
  <c r="BJ23" i="3"/>
  <c r="Z23" i="3" s="1"/>
  <c r="BF23" i="3"/>
  <c r="BD23" i="3"/>
  <c r="AX23" i="3"/>
  <c r="AW23" i="3"/>
  <c r="BC23" i="3" s="1"/>
  <c r="AV23" i="3"/>
  <c r="AP23" i="3"/>
  <c r="BI23" i="3" s="1"/>
  <c r="AO23" i="3"/>
  <c r="BH23" i="3" s="1"/>
  <c r="AK23" i="3"/>
  <c r="AT22" i="3" s="1"/>
  <c r="AJ23" i="3"/>
  <c r="AH23" i="3"/>
  <c r="AG23" i="3"/>
  <c r="AF23" i="3"/>
  <c r="AE23" i="3"/>
  <c r="AD23" i="3"/>
  <c r="AC23" i="3"/>
  <c r="AB23" i="3"/>
  <c r="J23" i="3"/>
  <c r="AL23" i="3" s="1"/>
  <c r="AU22" i="3" s="1"/>
  <c r="I23" i="3"/>
  <c r="I22" i="3" s="1"/>
  <c r="H23" i="3"/>
  <c r="AS22" i="3"/>
  <c r="J22" i="3"/>
  <c r="H22" i="3"/>
  <c r="BJ21" i="3"/>
  <c r="BF21" i="3"/>
  <c r="BD21" i="3"/>
  <c r="AW21" i="3"/>
  <c r="BC21" i="3" s="1"/>
  <c r="AP21" i="3"/>
  <c r="AX21" i="3" s="1"/>
  <c r="AV21" i="3" s="1"/>
  <c r="AO21" i="3"/>
  <c r="BH21" i="3" s="1"/>
  <c r="AB21" i="3" s="1"/>
  <c r="AL21" i="3"/>
  <c r="AK21" i="3"/>
  <c r="AJ21" i="3"/>
  <c r="AH21" i="3"/>
  <c r="AG21" i="3"/>
  <c r="AF21" i="3"/>
  <c r="AE21" i="3"/>
  <c r="AD21" i="3"/>
  <c r="Z21" i="3"/>
  <c r="J21" i="3"/>
  <c r="H21" i="3"/>
  <c r="BJ20" i="3"/>
  <c r="BF20" i="3"/>
  <c r="BD20" i="3"/>
  <c r="AX20" i="3"/>
  <c r="AW20" i="3"/>
  <c r="AV20" i="3" s="1"/>
  <c r="AP20" i="3"/>
  <c r="BI20" i="3" s="1"/>
  <c r="AC20" i="3" s="1"/>
  <c r="AO20" i="3"/>
  <c r="BH20" i="3" s="1"/>
  <c r="AK20" i="3"/>
  <c r="AJ20" i="3"/>
  <c r="AH20" i="3"/>
  <c r="AG20" i="3"/>
  <c r="AF20" i="3"/>
  <c r="AE20" i="3"/>
  <c r="AD20" i="3"/>
  <c r="AB20" i="3"/>
  <c r="Z20" i="3"/>
  <c r="J20" i="3"/>
  <c r="AL20" i="3" s="1"/>
  <c r="I20" i="3"/>
  <c r="H20" i="3"/>
  <c r="BJ19" i="3"/>
  <c r="BF19" i="3"/>
  <c r="BD19" i="3"/>
  <c r="AP19" i="3"/>
  <c r="BI19" i="3" s="1"/>
  <c r="AC19" i="3" s="1"/>
  <c r="AO19" i="3"/>
  <c r="BH19" i="3" s="1"/>
  <c r="AB19" i="3" s="1"/>
  <c r="AK19" i="3"/>
  <c r="C28" i="1" s="1"/>
  <c r="F28" i="1" s="1"/>
  <c r="AJ19" i="3"/>
  <c r="AH19" i="3"/>
  <c r="AG19" i="3"/>
  <c r="AF19" i="3"/>
  <c r="C18" i="1" s="1"/>
  <c r="AE19" i="3"/>
  <c r="C17" i="1" s="1"/>
  <c r="AD19" i="3"/>
  <c r="Z19" i="3"/>
  <c r="J19" i="3"/>
  <c r="AL19" i="3" s="1"/>
  <c r="BJ18" i="3"/>
  <c r="BH18" i="3"/>
  <c r="AB18" i="3" s="1"/>
  <c r="BF18" i="3"/>
  <c r="BD18" i="3"/>
  <c r="AX18" i="3"/>
  <c r="AP18" i="3"/>
  <c r="BI18" i="3" s="1"/>
  <c r="AC18" i="3" s="1"/>
  <c r="AO18" i="3"/>
  <c r="H18" i="3" s="1"/>
  <c r="AK18" i="3"/>
  <c r="AJ18" i="3"/>
  <c r="AH18" i="3"/>
  <c r="AG18" i="3"/>
  <c r="AF18" i="3"/>
  <c r="AE18" i="3"/>
  <c r="AD18" i="3"/>
  <c r="Z18" i="3"/>
  <c r="J18" i="3"/>
  <c r="AL18" i="3" s="1"/>
  <c r="I18" i="3"/>
  <c r="BJ17" i="3"/>
  <c r="BF17" i="3"/>
  <c r="BD17" i="3"/>
  <c r="BC17" i="3"/>
  <c r="AX17" i="3"/>
  <c r="AW17" i="3"/>
  <c r="AV17" i="3" s="1"/>
  <c r="AP17" i="3"/>
  <c r="I17" i="3" s="1"/>
  <c r="AO17" i="3"/>
  <c r="BH17" i="3" s="1"/>
  <c r="AK17" i="3"/>
  <c r="AJ17" i="3"/>
  <c r="AH17" i="3"/>
  <c r="AG17" i="3"/>
  <c r="AF17" i="3"/>
  <c r="AE17" i="3"/>
  <c r="AD17" i="3"/>
  <c r="AB17" i="3"/>
  <c r="Z17" i="3"/>
  <c r="J17" i="3"/>
  <c r="AL17" i="3" s="1"/>
  <c r="BJ15" i="3"/>
  <c r="BF15" i="3"/>
  <c r="BD15" i="3"/>
  <c r="AX15" i="3"/>
  <c r="BC15" i="3" s="1"/>
  <c r="AW15" i="3"/>
  <c r="AV15" i="3" s="1"/>
  <c r="AP15" i="3"/>
  <c r="BI15" i="3" s="1"/>
  <c r="AC15" i="3" s="1"/>
  <c r="AO15" i="3"/>
  <c r="H15" i="3" s="1"/>
  <c r="AK15" i="3"/>
  <c r="AJ15" i="3"/>
  <c r="AH15" i="3"/>
  <c r="AG15" i="3"/>
  <c r="AF15" i="3"/>
  <c r="AE15" i="3"/>
  <c r="AD15" i="3"/>
  <c r="Z15" i="3"/>
  <c r="J15" i="3"/>
  <c r="AL15" i="3" s="1"/>
  <c r="I15" i="3"/>
  <c r="BJ14" i="3"/>
  <c r="BF14" i="3"/>
  <c r="BD14" i="3"/>
  <c r="AX14" i="3"/>
  <c r="AP14" i="3"/>
  <c r="I14" i="3" s="1"/>
  <c r="I13" i="3" s="1"/>
  <c r="AO14" i="3"/>
  <c r="AW14" i="3" s="1"/>
  <c r="AK14" i="3"/>
  <c r="AT13" i="3" s="1"/>
  <c r="AJ14" i="3"/>
  <c r="AH14" i="3"/>
  <c r="AG14" i="3"/>
  <c r="AF14" i="3"/>
  <c r="AE14" i="3"/>
  <c r="AD14" i="3"/>
  <c r="Z14" i="3"/>
  <c r="J14" i="3"/>
  <c r="AL14" i="3" s="1"/>
  <c r="AU13" i="3" s="1"/>
  <c r="AU1" i="3"/>
  <c r="AT1" i="3"/>
  <c r="AS1" i="3"/>
  <c r="I39" i="2"/>
  <c r="I24" i="1" s="1"/>
  <c r="I38" i="2"/>
  <c r="I29" i="2"/>
  <c r="I28" i="2"/>
  <c r="I27" i="2"/>
  <c r="I26" i="2"/>
  <c r="I25" i="2"/>
  <c r="I15" i="1" s="1"/>
  <c r="I24" i="2"/>
  <c r="I30" i="2" s="1"/>
  <c r="I20" i="2"/>
  <c r="I19" i="2"/>
  <c r="I18" i="2"/>
  <c r="I17" i="2"/>
  <c r="I16" i="2"/>
  <c r="F15" i="1" s="1"/>
  <c r="I15" i="2"/>
  <c r="I21" i="2" s="1"/>
  <c r="I10" i="2"/>
  <c r="F10" i="2"/>
  <c r="C10" i="2"/>
  <c r="F8" i="2"/>
  <c r="C8" i="2"/>
  <c r="F6" i="2"/>
  <c r="C6" i="2"/>
  <c r="F4" i="2"/>
  <c r="C4" i="2"/>
  <c r="F2" i="2"/>
  <c r="C2" i="2"/>
  <c r="C20" i="1"/>
  <c r="I19" i="1"/>
  <c r="F19" i="1"/>
  <c r="I18" i="1"/>
  <c r="F18" i="1"/>
  <c r="I17" i="1"/>
  <c r="F17" i="1"/>
  <c r="I16" i="1"/>
  <c r="F16" i="1"/>
  <c r="I14" i="1"/>
  <c r="F14" i="1"/>
  <c r="F22" i="1" s="1"/>
  <c r="I10" i="1"/>
  <c r="F10" i="1"/>
  <c r="C10" i="1"/>
  <c r="F8" i="1"/>
  <c r="C8" i="1"/>
  <c r="F6" i="1"/>
  <c r="C6" i="1"/>
  <c r="F4" i="1"/>
  <c r="C4" i="1"/>
  <c r="F2" i="1"/>
  <c r="C2" i="1"/>
  <c r="C27" i="1" l="1"/>
  <c r="AS16" i="3"/>
  <c r="AX19" i="3"/>
  <c r="C16" i="1"/>
  <c r="J16" i="3"/>
  <c r="C21" i="1"/>
  <c r="AU16" i="3"/>
  <c r="AT16" i="3"/>
  <c r="H19" i="3"/>
  <c r="I19" i="3"/>
  <c r="AW19" i="3"/>
  <c r="AV19" i="3" s="1"/>
  <c r="AV14" i="3"/>
  <c r="BC14" i="3"/>
  <c r="F32" i="2"/>
  <c r="I22" i="1"/>
  <c r="AV27" i="3"/>
  <c r="AW37" i="3"/>
  <c r="H37" i="3"/>
  <c r="H36" i="3" s="1"/>
  <c r="AW64" i="3"/>
  <c r="H64" i="3"/>
  <c r="AX77" i="3"/>
  <c r="AV77" i="3" s="1"/>
  <c r="I77" i="3"/>
  <c r="AW78" i="3"/>
  <c r="H78" i="3"/>
  <c r="AX37" i="3"/>
  <c r="I37" i="3"/>
  <c r="I36" i="3" s="1"/>
  <c r="BC59" i="3"/>
  <c r="AV59" i="3"/>
  <c r="AS62" i="3"/>
  <c r="AX78" i="3"/>
  <c r="I78" i="3"/>
  <c r="H87" i="3"/>
  <c r="BC90" i="3"/>
  <c r="AV90" i="3"/>
  <c r="AL92" i="3"/>
  <c r="AU91" i="3" s="1"/>
  <c r="J91" i="3"/>
  <c r="AW42" i="3"/>
  <c r="H42" i="3"/>
  <c r="H41" i="3" s="1"/>
  <c r="AV50" i="3"/>
  <c r="BC50" i="3"/>
  <c r="J13" i="3"/>
  <c r="AL52" i="3"/>
  <c r="AU48" i="3" s="1"/>
  <c r="J48" i="3"/>
  <c r="J47" i="3" s="1"/>
  <c r="AW79" i="3"/>
  <c r="H79" i="3"/>
  <c r="AS13" i="3"/>
  <c r="BC32" i="3"/>
  <c r="AX46" i="3"/>
  <c r="AV46" i="3" s="1"/>
  <c r="I46" i="3"/>
  <c r="I45" i="3" s="1"/>
  <c r="AV65" i="3"/>
  <c r="BC65" i="3"/>
  <c r="AU70" i="3"/>
  <c r="BC84" i="3"/>
  <c r="BH14" i="3"/>
  <c r="AB14" i="3" s="1"/>
  <c r="BI17" i="3"/>
  <c r="AC17" i="3" s="1"/>
  <c r="AW18" i="3"/>
  <c r="BC19" i="3"/>
  <c r="H30" i="3"/>
  <c r="H29" i="3" s="1"/>
  <c r="H28" i="3" s="1"/>
  <c r="I32" i="3"/>
  <c r="I31" i="3" s="1"/>
  <c r="I28" i="3" s="1"/>
  <c r="BH37" i="3"/>
  <c r="AB37" i="3" s="1"/>
  <c r="AV60" i="3"/>
  <c r="BH64" i="3"/>
  <c r="AB64" i="3" s="1"/>
  <c r="AV66" i="3"/>
  <c r="AV71" i="3"/>
  <c r="BC71" i="3"/>
  <c r="BH78" i="3"/>
  <c r="AB78" i="3" s="1"/>
  <c r="AV80" i="3"/>
  <c r="BC80" i="3"/>
  <c r="AV86" i="3"/>
  <c r="BC86" i="3"/>
  <c r="AL89" i="3"/>
  <c r="AU88" i="3" s="1"/>
  <c r="J88" i="3"/>
  <c r="AV92" i="3"/>
  <c r="BI14" i="3"/>
  <c r="AC14" i="3" s="1"/>
  <c r="BH15" i="3"/>
  <c r="AB15" i="3" s="1"/>
  <c r="I21" i="3"/>
  <c r="J24" i="3"/>
  <c r="BC25" i="3"/>
  <c r="J29" i="3"/>
  <c r="J28" i="3" s="1"/>
  <c r="AL30" i="3"/>
  <c r="AU29" i="3" s="1"/>
  <c r="BI37" i="3"/>
  <c r="AC37" i="3" s="1"/>
  <c r="AW44" i="3"/>
  <c r="H44" i="3"/>
  <c r="H43" i="3" s="1"/>
  <c r="BC46" i="3"/>
  <c r="BC51" i="3"/>
  <c r="AS56" i="3"/>
  <c r="BC74" i="3"/>
  <c r="AV74" i="3"/>
  <c r="AS76" i="3"/>
  <c r="BI77" i="3"/>
  <c r="AC77" i="3" s="1"/>
  <c r="BI78" i="3"/>
  <c r="AC78" i="3" s="1"/>
  <c r="H14" i="3"/>
  <c r="H13" i="3" s="1"/>
  <c r="H17" i="3"/>
  <c r="BI30" i="3"/>
  <c r="AG30" i="3" s="1"/>
  <c r="C19" i="1" s="1"/>
  <c r="BI32" i="3"/>
  <c r="AW35" i="3"/>
  <c r="H35" i="3"/>
  <c r="H34" i="3" s="1"/>
  <c r="H33" i="3" s="1"/>
  <c r="BH42" i="3"/>
  <c r="AB42" i="3" s="1"/>
  <c r="AX44" i="3"/>
  <c r="I44" i="3"/>
  <c r="I43" i="3" s="1"/>
  <c r="AW63" i="3"/>
  <c r="H63" i="3"/>
  <c r="BC66" i="3"/>
  <c r="BH79" i="3"/>
  <c r="AB79" i="3" s="1"/>
  <c r="BC20" i="3"/>
  <c r="BI21" i="3"/>
  <c r="AC21" i="3" s="1"/>
  <c r="BC30" i="3"/>
  <c r="AV40" i="3"/>
  <c r="BC40" i="3"/>
  <c r="AW49" i="3"/>
  <c r="H49" i="3"/>
  <c r="BC53" i="3"/>
  <c r="AV53" i="3"/>
  <c r="AL55" i="3"/>
  <c r="AU54" i="3" s="1"/>
  <c r="J54" i="3"/>
  <c r="AU56" i="3"/>
  <c r="AX63" i="3"/>
  <c r="I63" i="3"/>
  <c r="I62" i="3" s="1"/>
  <c r="J70" i="3"/>
  <c r="J61" i="3" s="1"/>
  <c r="BC72" i="3"/>
  <c r="AL37" i="3"/>
  <c r="AU36" i="3" s="1"/>
  <c r="AL44" i="3"/>
  <c r="AU43" i="3" s="1"/>
  <c r="AX51" i="3"/>
  <c r="AV51" i="3" s="1"/>
  <c r="AW52" i="3"/>
  <c r="AW55" i="3"/>
  <c r="AX57" i="3"/>
  <c r="BC57" i="3" s="1"/>
  <c r="AW58" i="3"/>
  <c r="AL63" i="3"/>
  <c r="AU62" i="3" s="1"/>
  <c r="AX66" i="3"/>
  <c r="AW67" i="3"/>
  <c r="AX69" i="3"/>
  <c r="BC69" i="3" s="1"/>
  <c r="AX72" i="3"/>
  <c r="AV72" i="3" s="1"/>
  <c r="AW73" i="3"/>
  <c r="AX81" i="3"/>
  <c r="AV81" i="3" s="1"/>
  <c r="AW82" i="3"/>
  <c r="AX84" i="3"/>
  <c r="AV84" i="3" s="1"/>
  <c r="AW89" i="3"/>
  <c r="AX94" i="3"/>
  <c r="AV94" i="3" s="1"/>
  <c r="BI35" i="3"/>
  <c r="AC35" i="3" s="1"/>
  <c r="BH40" i="3"/>
  <c r="AB40" i="3" s="1"/>
  <c r="BI42" i="3"/>
  <c r="AC42" i="3" s="1"/>
  <c r="BI49" i="3"/>
  <c r="AC49" i="3" s="1"/>
  <c r="BH50" i="3"/>
  <c r="AB50" i="3" s="1"/>
  <c r="BI64" i="3"/>
  <c r="AC64" i="3" s="1"/>
  <c r="BH65" i="3"/>
  <c r="AB65" i="3" s="1"/>
  <c r="BH71" i="3"/>
  <c r="BI79" i="3"/>
  <c r="AC79" i="3" s="1"/>
  <c r="BH80" i="3"/>
  <c r="AB80" i="3" s="1"/>
  <c r="BH86" i="3"/>
  <c r="BI40" i="3"/>
  <c r="AC40" i="3" s="1"/>
  <c r="BI50" i="3"/>
  <c r="AC50" i="3" s="1"/>
  <c r="BH51" i="3"/>
  <c r="AB51" i="3" s="1"/>
  <c r="BI65" i="3"/>
  <c r="AC65" i="3" s="1"/>
  <c r="BH66" i="3"/>
  <c r="AB66" i="3" s="1"/>
  <c r="BH69" i="3"/>
  <c r="BI71" i="3"/>
  <c r="BH72" i="3"/>
  <c r="BI80" i="3"/>
  <c r="AC80" i="3" s="1"/>
  <c r="BH81" i="3"/>
  <c r="AB81" i="3" s="1"/>
  <c r="BH84" i="3"/>
  <c r="BI86" i="3"/>
  <c r="BH94" i="3"/>
  <c r="I35" i="3"/>
  <c r="I34" i="3" s="1"/>
  <c r="I33" i="3" s="1"/>
  <c r="H40" i="3"/>
  <c r="H39" i="3" s="1"/>
  <c r="I42" i="3"/>
  <c r="I41" i="3" s="1"/>
  <c r="I38" i="3" s="1"/>
  <c r="I49" i="3"/>
  <c r="I48" i="3" s="1"/>
  <c r="I47" i="3" s="1"/>
  <c r="H50" i="3"/>
  <c r="BI51" i="3"/>
  <c r="AC51" i="3" s="1"/>
  <c r="BH52" i="3"/>
  <c r="AB52" i="3" s="1"/>
  <c r="BH55" i="3"/>
  <c r="BI57" i="3"/>
  <c r="BH58" i="3"/>
  <c r="I64" i="3"/>
  <c r="H65" i="3"/>
  <c r="BI66" i="3"/>
  <c r="AC66" i="3" s="1"/>
  <c r="BH67" i="3"/>
  <c r="AB67" i="3" s="1"/>
  <c r="BI69" i="3"/>
  <c r="H71" i="3"/>
  <c r="BI72" i="3"/>
  <c r="BH73" i="3"/>
  <c r="I79" i="3"/>
  <c r="H80" i="3"/>
  <c r="H76" i="3" s="1"/>
  <c r="H75" i="3" s="1"/>
  <c r="BI81" i="3"/>
  <c r="AC81" i="3" s="1"/>
  <c r="BH82" i="3"/>
  <c r="AB82" i="3" s="1"/>
  <c r="BI84" i="3"/>
  <c r="H86" i="3"/>
  <c r="H85" i="3" s="1"/>
  <c r="BH89" i="3"/>
  <c r="AB89" i="3" s="1"/>
  <c r="BH92" i="3"/>
  <c r="AB92" i="3" s="1"/>
  <c r="H69" i="3"/>
  <c r="H68" i="3" s="1"/>
  <c r="I71" i="3"/>
  <c r="I70" i="3" s="1"/>
  <c r="H72" i="3"/>
  <c r="J76" i="3"/>
  <c r="J75" i="3" s="1"/>
  <c r="I80" i="3"/>
  <c r="H81" i="3"/>
  <c r="H84" i="3"/>
  <c r="H83" i="3" s="1"/>
  <c r="I86" i="3"/>
  <c r="I85" i="3" s="1"/>
  <c r="H16" i="3" l="1"/>
  <c r="H12" i="3" s="1"/>
  <c r="I16" i="3"/>
  <c r="I12" i="3" s="1"/>
  <c r="AV58" i="3"/>
  <c r="BC58" i="3"/>
  <c r="BC81" i="3"/>
  <c r="AV69" i="3"/>
  <c r="I76" i="3"/>
  <c r="I75" i="3" s="1"/>
  <c r="BC49" i="3"/>
  <c r="AV49" i="3"/>
  <c r="AV73" i="3"/>
  <c r="BC73" i="3"/>
  <c r="AV55" i="3"/>
  <c r="BC55" i="3"/>
  <c r="H62" i="3"/>
  <c r="BC44" i="3"/>
  <c r="AV44" i="3"/>
  <c r="C15" i="1"/>
  <c r="AV57" i="3"/>
  <c r="BC64" i="3"/>
  <c r="AV64" i="3"/>
  <c r="C14" i="1"/>
  <c r="BC94" i="3"/>
  <c r="H48" i="3"/>
  <c r="H47" i="3" s="1"/>
  <c r="C29" i="1"/>
  <c r="AV52" i="3"/>
  <c r="BC52" i="3"/>
  <c r="BC63" i="3"/>
  <c r="AV63" i="3"/>
  <c r="BC37" i="3"/>
  <c r="AV37" i="3"/>
  <c r="J95" i="3"/>
  <c r="J12" i="3"/>
  <c r="AV67" i="3"/>
  <c r="BC67" i="3"/>
  <c r="J87" i="3"/>
  <c r="BC79" i="3"/>
  <c r="AV79" i="3"/>
  <c r="AV82" i="3"/>
  <c r="BC82" i="3"/>
  <c r="I61" i="3"/>
  <c r="BC35" i="3"/>
  <c r="AV35" i="3"/>
  <c r="H38" i="3"/>
  <c r="H70" i="3"/>
  <c r="AV89" i="3"/>
  <c r="BC89" i="3"/>
  <c r="AV18" i="3"/>
  <c r="BC18" i="3"/>
  <c r="BC77" i="3"/>
  <c r="BC42" i="3"/>
  <c r="AV42" i="3"/>
  <c r="BC78" i="3"/>
  <c r="AV78" i="3"/>
  <c r="F29" i="1" l="1"/>
  <c r="I28" i="1"/>
  <c r="H61" i="3"/>
  <c r="C22" i="1"/>
  <c r="I29" i="1" l="1"/>
</calcChain>
</file>

<file path=xl/sharedStrings.xml><?xml version="1.0" encoding="utf-8"?>
<sst xmlns="http://schemas.openxmlformats.org/spreadsheetml/2006/main" count="1037" uniqueCount="299">
  <si>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</si>
  <si>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</si>
  <si>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</si>
  <si>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</si>
  <si>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</si>
  <si>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</si>
  <si>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</si>
  <si>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67611591/CZ7303074053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</si>
  <si>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</si>
  <si>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</si>
  <si>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</si>
  <si>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</si>
  <si>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</si>
  <si>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</si>
  <si>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</si>
  <si>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</si>
  <si>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</si>
  <si>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</si>
  <si>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</si>
  <si>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</si>
  <si>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</si>
  <si>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</si>
  <si>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</si>
  <si>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</si>
  <si>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</si>
  <si>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Dokum.skut.proved.</t>
  </si>
  <si>
    <t>Zařízení staveniště</t>
  </si>
  <si>
    <t>Montáž</t>
  </si>
  <si>
    <t>Kompletační činnost</t>
  </si>
  <si>
    <t>Mimostav. doprava</t>
  </si>
  <si>
    <t>PSV</t>
  </si>
  <si>
    <t>Rezerva rozpočtu</t>
  </si>
  <si>
    <t>Územní vlivy</t>
  </si>
  <si>
    <t>Práce přesčas</t>
  </si>
  <si>
    <t>Provozní vlivy</t>
  </si>
  <si>
    <t>"M"</t>
  </si>
  <si>
    <t>Bez pevné podl</t>
  </si>
  <si>
    <t>Ostatní</t>
  </si>
  <si>
    <t>Kulturní památka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</si>
  <si>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</si>
  <si>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</si>
  <si>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</si>
  <si>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</si>
  <si>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</si>
  <si>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</si>
  <si>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</si>
  <si>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</si>
  <si>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</si>
  <si>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</si>
  <si>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</si>
  <si>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</si>
  <si>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</si>
  <si>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</si>
  <si>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</si>
  <si>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</si>
  <si>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</si>
  <si>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</si>
  <si>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</si>
  <si>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</si>
  <si>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</si>
  <si>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</si>
  <si>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</si>
  <si>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</si>
  <si>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</si>
  <si>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</si>
  <si>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</si>
  <si>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</si>
  <si>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</si>
  <si>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</si>
  <si>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</si>
  <si>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</si>
  <si>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</si>
  <si>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</si>
  <si>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</si>
  <si>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Demolice objektu ZŠ Kamenná č.p.5250, Chomutov</t>
  </si>
  <si>
    <t>Doba výstavby:</t>
  </si>
  <si>
    <t xml:space="preserve"> </t>
  </si>
  <si>
    <t> </t>
  </si>
  <si>
    <t>Vegetační úpravy</t>
  </si>
  <si>
    <t>Ing. Přemysl Krejčiřík, Ph.D.</t>
  </si>
  <si>
    <t>Chomutov</t>
  </si>
  <si>
    <t>Zpracováno dne:</t>
  </si>
  <si>
    <t>17.09.2024</t>
  </si>
  <si>
    <t>Ing. Aneta Dalajková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</si>
  <si>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</si>
  <si>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</si>
  <si>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</si>
  <si>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</si>
  <si>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</si>
  <si>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</si>
  <si>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</si>
  <si>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</si>
  <si>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</si>
  <si>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</si>
  <si>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</si>
  <si>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</si>
  <si>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</si>
  <si>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</si>
  <si>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</si>
  <si>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</si>
  <si>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</si>
  <si>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</si>
  <si>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</si>
  <si>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</si>
  <si>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</si>
  <si>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</si>
  <si>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</si>
  <si>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</si>
  <si>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</si>
  <si>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</si>
  <si>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</si>
  <si>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</si>
  <si>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Úprava stanoviště</t>
  </si>
  <si>
    <t>11</t>
  </si>
  <si>
    <t>Přípravné a přidružené práce</t>
  </si>
  <si>
    <t>01</t>
  </si>
  <si>
    <t>1</t>
  </si>
  <si>
    <t>184802111R00</t>
  </si>
  <si>
    <t>Chem. odplevelení před založ. postřikem</t>
  </si>
  <si>
    <t>m2</t>
  </si>
  <si>
    <t>RTS I / 2024</t>
  </si>
  <si>
    <t>11_</t>
  </si>
  <si>
    <t>01_1_</t>
  </si>
  <si>
    <t>01_</t>
  </si>
  <si>
    <t>2</t>
  </si>
  <si>
    <t>111105111R00</t>
  </si>
  <si>
    <t>Odstranění stařiny odvoz 20 km, na svahu do 1:5</t>
  </si>
  <si>
    <t>18</t>
  </si>
  <si>
    <t>Povrchové úpravy terénu</t>
  </si>
  <si>
    <t>3</t>
  </si>
  <si>
    <t>183402111R00</t>
  </si>
  <si>
    <t>Rozrušení půdy do 15 cm v rovině/svah 1:5</t>
  </si>
  <si>
    <t>18_</t>
  </si>
  <si>
    <t>4</t>
  </si>
  <si>
    <t>181006111R00</t>
  </si>
  <si>
    <t>Rozprostření zemin v rov./sklonu 1:5, tl. do 10 cm</t>
  </si>
  <si>
    <t>5</t>
  </si>
  <si>
    <t>183403114R00</t>
  </si>
  <si>
    <t>Obdělání půdy kultivátorováním v rovině</t>
  </si>
  <si>
    <t>6</t>
  </si>
  <si>
    <t>7</t>
  </si>
  <si>
    <t>H23</t>
  </si>
  <si>
    <t>Plochy a úpravy území</t>
  </si>
  <si>
    <t>8</t>
  </si>
  <si>
    <t>998231311R00</t>
  </si>
  <si>
    <t>Přesun hmot pro sadovnické a krajin. úpravy do 5km</t>
  </si>
  <si>
    <t>t</t>
  </si>
  <si>
    <t>H23_</t>
  </si>
  <si>
    <t>01_9_</t>
  </si>
  <si>
    <t>M</t>
  </si>
  <si>
    <t>9</t>
  </si>
  <si>
    <t>10371500R</t>
  </si>
  <si>
    <t>Zahradní zemina,vč.dovozu</t>
  </si>
  <si>
    <t>m3</t>
  </si>
  <si>
    <t>0</t>
  </si>
  <si>
    <t>Z99999_</t>
  </si>
  <si>
    <t>01_Z_</t>
  </si>
  <si>
    <t>složení: katrovaná ornice, kompost, písek - složení k vylehčení a zůrodnění stávající neplodné zeminy</t>
  </si>
  <si>
    <t>10</t>
  </si>
  <si>
    <t>2221VD</t>
  </si>
  <si>
    <t>Totální systémový herbicid na bázi glyfosátu (0,0005 l/m2)</t>
  </si>
  <si>
    <t>l</t>
  </si>
  <si>
    <t>Udržovací stav stanoviště</t>
  </si>
  <si>
    <t>M46</t>
  </si>
  <si>
    <t>Zemní práce při montážích</t>
  </si>
  <si>
    <t>02</t>
  </si>
  <si>
    <t>460620006R00</t>
  </si>
  <si>
    <t>Osetí povrchu zeleným hnojením</t>
  </si>
  <si>
    <t>M46_</t>
  </si>
  <si>
    <t>02_9_</t>
  </si>
  <si>
    <t>02_</t>
  </si>
  <si>
    <t>12</t>
  </si>
  <si>
    <t>005721371R</t>
  </si>
  <si>
    <t>Osivo hořčice bílá</t>
  </si>
  <si>
    <t>kg</t>
  </si>
  <si>
    <t>02_Z_</t>
  </si>
  <si>
    <t>Příprava stanoviště před výsadbou</t>
  </si>
  <si>
    <t>03</t>
  </si>
  <si>
    <t>13</t>
  </si>
  <si>
    <t>1111032121R</t>
  </si>
  <si>
    <t>Kosení zeleného hnojení</t>
  </si>
  <si>
    <t>ha</t>
  </si>
  <si>
    <t>03_1_</t>
  </si>
  <si>
    <t>03_</t>
  </si>
  <si>
    <t>14</t>
  </si>
  <si>
    <t>Oplocení pozemku pro výsadbu</t>
  </si>
  <si>
    <t>33</t>
  </si>
  <si>
    <t>Sloupy a pilíře, stožáry a rámové stojky</t>
  </si>
  <si>
    <t>04</t>
  </si>
  <si>
    <t>15</t>
  </si>
  <si>
    <t>338950144R00</t>
  </si>
  <si>
    <t>Osazení jednot. kůlů do zeminy H do 2 m v rovině, 1ks/m</t>
  </si>
  <si>
    <t>kus</t>
  </si>
  <si>
    <t>33_</t>
  </si>
  <si>
    <t>04_3_</t>
  </si>
  <si>
    <t>04_</t>
  </si>
  <si>
    <t>34</t>
  </si>
  <si>
    <t>Stěny a příčky</t>
  </si>
  <si>
    <t>16</t>
  </si>
  <si>
    <t>348951250R00</t>
  </si>
  <si>
    <t>Oplocení lesních kultur výšky 1,5 m, pletivo, drát (390m+5%)</t>
  </si>
  <si>
    <t>m</t>
  </si>
  <si>
    <t>34_</t>
  </si>
  <si>
    <t>17</t>
  </si>
  <si>
    <t>04_9_</t>
  </si>
  <si>
    <t>1113VD</t>
  </si>
  <si>
    <t>Kůl - akátový, průměr 8-10cm, frézovaný s fazetou a špicí, impregnovaný, 2m</t>
  </si>
  <si>
    <t>ks</t>
  </si>
  <si>
    <t>04_Z_</t>
  </si>
  <si>
    <t>Záhonová výsadba sazenic_Plocha 1-růžová</t>
  </si>
  <si>
    <t>05</t>
  </si>
  <si>
    <t>19</t>
  </si>
  <si>
    <t>183205111R00</t>
  </si>
  <si>
    <t>Založení záhonu v rovině/svah 1 : 5, hor. 1 - 2</t>
  </si>
  <si>
    <t>05_1_</t>
  </si>
  <si>
    <t>05_</t>
  </si>
  <si>
    <t>20</t>
  </si>
  <si>
    <t>183101111R00</t>
  </si>
  <si>
    <t>Hloub. jamek bez výměny půdy do 0,01 m3, svah 1:5</t>
  </si>
  <si>
    <t>21</t>
  </si>
  <si>
    <t>184102111R00</t>
  </si>
  <si>
    <t>Výsadba dřevin s balem D do 20 cm, v rovině, vč. zálivky</t>
  </si>
  <si>
    <t>22</t>
  </si>
  <si>
    <t>184921093R00</t>
  </si>
  <si>
    <t>Mulčování rostlin mulčovací kůrou tl. 20cm rovina</t>
  </si>
  <si>
    <t>23</t>
  </si>
  <si>
    <t>185851111R00</t>
  </si>
  <si>
    <t>Dovoz vody pro zálivku rostlin (5l/kus) do 6 km</t>
  </si>
  <si>
    <t>24</t>
  </si>
  <si>
    <t>05_9_</t>
  </si>
  <si>
    <t>25</t>
  </si>
  <si>
    <t>10391100</t>
  </si>
  <si>
    <t>Kůra mulčovací VL</t>
  </si>
  <si>
    <t>05_Z_</t>
  </si>
  <si>
    <t>26</t>
  </si>
  <si>
    <t>111_09VD</t>
  </si>
  <si>
    <t>Stromky 80-100 (průměrná cena) - podrobně viz příloha</t>
  </si>
  <si>
    <t>27</t>
  </si>
  <si>
    <t>08231320</t>
  </si>
  <si>
    <t>Voda pro zálivku</t>
  </si>
  <si>
    <t>28</t>
  </si>
  <si>
    <t>111_16VD</t>
  </si>
  <si>
    <t>Zásobní tabletové hnojivo (tabl.2x10g/keř) vč. aplikace</t>
  </si>
  <si>
    <t>Záhonová výsadba sazenic_Plocha 2-zelená</t>
  </si>
  <si>
    <t>06</t>
  </si>
  <si>
    <t>29</t>
  </si>
  <si>
    <t>06_1_</t>
  </si>
  <si>
    <t>06_</t>
  </si>
  <si>
    <t>30</t>
  </si>
  <si>
    <t>31</t>
  </si>
  <si>
    <t>32</t>
  </si>
  <si>
    <t>06_9_</t>
  </si>
  <si>
    <t>35</t>
  </si>
  <si>
    <t>06_Z_</t>
  </si>
  <si>
    <t>36</t>
  </si>
  <si>
    <t>37</t>
  </si>
  <si>
    <t>38</t>
  </si>
  <si>
    <t>Založení lučního trávníku_ Plocha 3-sv.zelená</t>
  </si>
  <si>
    <t>07</t>
  </si>
  <si>
    <t>39</t>
  </si>
  <si>
    <t>07_1_</t>
  </si>
  <si>
    <t>07_</t>
  </si>
  <si>
    <t>40</t>
  </si>
  <si>
    <t>183403152R00</t>
  </si>
  <si>
    <t>Obdělání půdy vláčením, v rovině</t>
  </si>
  <si>
    <t>41</t>
  </si>
  <si>
    <t>183403151R00</t>
  </si>
  <si>
    <t>Obdělání půdy smykováním, v rovině</t>
  </si>
  <si>
    <t>42</t>
  </si>
  <si>
    <t>183403161R00</t>
  </si>
  <si>
    <t>Obdělání půdy válením, v rovině</t>
  </si>
  <si>
    <t>43</t>
  </si>
  <si>
    <t>180401211R00</t>
  </si>
  <si>
    <t>Založení trávníku lučního výsevem v rovině včetně utažení</t>
  </si>
  <si>
    <t>44</t>
  </si>
  <si>
    <t>183403153R00</t>
  </si>
  <si>
    <t>Obdělání půdy hrabáním v rovině</t>
  </si>
  <si>
    <t>45</t>
  </si>
  <si>
    <t>07_9_</t>
  </si>
  <si>
    <t>46</t>
  </si>
  <si>
    <t>111116VD</t>
  </si>
  <si>
    <t>Bylinná směs pro louky 10g/m2</t>
  </si>
  <si>
    <t>07_Z_</t>
  </si>
  <si>
    <t>Následná péče-3 roky</t>
  </si>
  <si>
    <t>08</t>
  </si>
  <si>
    <t>47</t>
  </si>
  <si>
    <t>111104311R00</t>
  </si>
  <si>
    <t>Pokosení trávníku lučního svah do 1:5, odvoz 20 km ( 2x/rok x 910 m2x3roky)</t>
  </si>
  <si>
    <t>08_1_</t>
  </si>
  <si>
    <t>08_</t>
  </si>
  <si>
    <t>48</t>
  </si>
  <si>
    <t>111101111R00</t>
  </si>
  <si>
    <t>Odstranění  porostu v rovině ( 6826 m2 x 2x/rokx3roky) mezi výsadbou stromků</t>
  </si>
  <si>
    <t>49</t>
  </si>
  <si>
    <t>185804312R00</t>
  </si>
  <si>
    <t>Zalití rostlin vodou plochy nad 20 m2 (10x/rok x 13652 ks x 5l/ksx3roky)</t>
  </si>
  <si>
    <t>50</t>
  </si>
  <si>
    <t>08_Z_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</si>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</sst>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008000"/>
        <bgColor rgb="FF00800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2" fillId="3" borderId="71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center"/>
    </xf>
    <xf numFmtId="4" fontId="3" fillId="3" borderId="40" xfId="0" applyNumberFormat="1" applyFont="1" applyFill="1" applyBorder="1" applyAlignment="1">
      <alignment horizontal="right" vertical="center"/>
    </xf>
    <xf numFmtId="0" fontId="3" fillId="3" borderId="7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4" fontId="3" fillId="3" borderId="0" xfId="0" applyNumberFormat="1" applyFont="1" applyFill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4" fontId="3" fillId="0" borderId="73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topLeftCell="A7" workbookViewId="0">
      <selection activeCell="K28" sqref="K28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</row>
    <row r="2" spans="1:9" x14ac:dyDescent="0.25">
      <c r="A2" s="68" t="s">
        <v>1</v>
      </c>
      <c r="B2" s="69"/>
      <c r="C2" s="78" t="str">
        <f>'Stavební rozpočet'!C2</f>
        <v>Demolice objektu ZŠ Kamenná č.p.5250, Chomutov</v>
      </c>
      <c r="D2" s="79"/>
      <c r="E2" s="73" t="s">
        <v>2</v>
      </c>
      <c r="F2" s="73" t="str">
        <f>'Stavební rozpočet'!I2</f>
        <v> </v>
      </c>
      <c r="G2" s="69"/>
      <c r="H2" s="73" t="s">
        <v>3</v>
      </c>
      <c r="I2" s="75" t="s">
        <v>4</v>
      </c>
    </row>
    <row r="3" spans="1:9" ht="15" customHeight="1" x14ac:dyDescent="0.25">
      <c r="A3" s="70"/>
      <c r="B3" s="71"/>
      <c r="C3" s="80"/>
      <c r="D3" s="80"/>
      <c r="E3" s="71"/>
      <c r="F3" s="71"/>
      <c r="G3" s="71"/>
      <c r="H3" s="71"/>
      <c r="I3" s="76"/>
    </row>
    <row r="4" spans="1:9" x14ac:dyDescent="0.25">
      <c r="A4" s="72" t="s">
        <v>5</v>
      </c>
      <c r="B4" s="71"/>
      <c r="C4" s="74" t="str">
        <f>'Stavební rozpočet'!C4</f>
        <v>Vegetační úpravy</v>
      </c>
      <c r="D4" s="71"/>
      <c r="E4" s="74" t="s">
        <v>6</v>
      </c>
      <c r="F4" s="74" t="str">
        <f>'Stavební rozpočet'!I4</f>
        <v>Ing. Přemysl Krejčiřík, Ph.D.</v>
      </c>
      <c r="G4" s="71"/>
      <c r="H4" s="74" t="s">
        <v>3</v>
      </c>
      <c r="I4" s="76" t="s">
        <v>7</v>
      </c>
    </row>
    <row r="5" spans="1:9" ht="15" customHeight="1" x14ac:dyDescent="0.25">
      <c r="A5" s="70"/>
      <c r="B5" s="71"/>
      <c r="C5" s="71"/>
      <c r="D5" s="71"/>
      <c r="E5" s="71"/>
      <c r="F5" s="71"/>
      <c r="G5" s="71"/>
      <c r="H5" s="71"/>
      <c r="I5" s="76"/>
    </row>
    <row r="6" spans="1:9" x14ac:dyDescent="0.25">
      <c r="A6" s="72" t="s">
        <v>8</v>
      </c>
      <c r="B6" s="71"/>
      <c r="C6" s="74" t="str">
        <f>'Stavební rozpočet'!C6</f>
        <v>Chomutov</v>
      </c>
      <c r="D6" s="71"/>
      <c r="E6" s="74" t="s">
        <v>9</v>
      </c>
      <c r="F6" s="74" t="str">
        <f>'Stavební rozpočet'!I6</f>
        <v> </v>
      </c>
      <c r="G6" s="71"/>
      <c r="H6" s="74" t="s">
        <v>3</v>
      </c>
      <c r="I6" s="76" t="s">
        <v>4</v>
      </c>
    </row>
    <row r="7" spans="1:9" ht="15" customHeight="1" x14ac:dyDescent="0.25">
      <c r="A7" s="70"/>
      <c r="B7" s="71"/>
      <c r="C7" s="71"/>
      <c r="D7" s="71"/>
      <c r="E7" s="71"/>
      <c r="F7" s="71"/>
      <c r="G7" s="71"/>
      <c r="H7" s="71"/>
      <c r="I7" s="76"/>
    </row>
    <row r="8" spans="1:9" x14ac:dyDescent="0.25">
      <c r="A8" s="72" t="s">
        <v>10</v>
      </c>
      <c r="B8" s="71"/>
      <c r="C8" s="74" t="str">
        <f>'Stavební rozpočet'!G4</f>
        <v xml:space="preserve"> </v>
      </c>
      <c r="D8" s="71"/>
      <c r="E8" s="74" t="s">
        <v>11</v>
      </c>
      <c r="F8" s="74" t="str">
        <f>'Stavební rozpočet'!G6</f>
        <v xml:space="preserve"> </v>
      </c>
      <c r="G8" s="71"/>
      <c r="H8" s="71" t="s">
        <v>12</v>
      </c>
      <c r="I8" s="77">
        <v>50</v>
      </c>
    </row>
    <row r="9" spans="1:9" x14ac:dyDescent="0.25">
      <c r="A9" s="70"/>
      <c r="B9" s="71"/>
      <c r="C9" s="71"/>
      <c r="D9" s="71"/>
      <c r="E9" s="71"/>
      <c r="F9" s="71"/>
      <c r="G9" s="71"/>
      <c r="H9" s="71"/>
      <c r="I9" s="76"/>
    </row>
    <row r="10" spans="1:9" x14ac:dyDescent="0.25">
      <c r="A10" s="72" t="s">
        <v>13</v>
      </c>
      <c r="B10" s="71"/>
      <c r="C10" s="74" t="str">
        <f>'Stavební rozpočet'!C8</f>
        <v xml:space="preserve"> </v>
      </c>
      <c r="D10" s="71"/>
      <c r="E10" s="74" t="s">
        <v>14</v>
      </c>
      <c r="F10" s="74" t="str">
        <f>'Stavební rozpočet'!I8</f>
        <v>Ing. Aneta Dalajková</v>
      </c>
      <c r="G10" s="71"/>
      <c r="H10" s="71" t="s">
        <v>15</v>
      </c>
      <c r="I10" s="82" t="str">
        <f>'Stavební rozpočet'!G8</f>
        <v>17.09.2024</v>
      </c>
    </row>
    <row r="11" spans="1:9" x14ac:dyDescent="0.25">
      <c r="A11" s="87"/>
      <c r="B11" s="81"/>
      <c r="C11" s="81"/>
      <c r="D11" s="81"/>
      <c r="E11" s="81"/>
      <c r="F11" s="81"/>
      <c r="G11" s="81"/>
      <c r="H11" s="81"/>
      <c r="I11" s="83"/>
    </row>
    <row r="12" spans="1:9" ht="23.25" x14ac:dyDescent="0.25">
      <c r="A12" s="84" t="s">
        <v>16</v>
      </c>
      <c r="B12" s="84"/>
      <c r="C12" s="84"/>
      <c r="D12" s="84"/>
      <c r="E12" s="84"/>
      <c r="F12" s="84"/>
      <c r="G12" s="84"/>
      <c r="H12" s="84"/>
      <c r="I12" s="84"/>
    </row>
    <row r="13" spans="1:9" ht="26.25" customHeight="1" x14ac:dyDescent="0.25">
      <c r="A13" s="6" t="s">
        <v>17</v>
      </c>
      <c r="B13" s="85" t="s">
        <v>18</v>
      </c>
      <c r="C13" s="86"/>
      <c r="D13" s="7" t="s">
        <v>19</v>
      </c>
      <c r="E13" s="85" t="s">
        <v>20</v>
      </c>
      <c r="F13" s="86"/>
      <c r="G13" s="7" t="s">
        <v>21</v>
      </c>
      <c r="H13" s="85" t="s">
        <v>22</v>
      </c>
      <c r="I13" s="86"/>
    </row>
    <row r="14" spans="1:9" ht="15.75" x14ac:dyDescent="0.25">
      <c r="A14" s="8" t="s">
        <v>23</v>
      </c>
      <c r="B14" s="9" t="s">
        <v>24</v>
      </c>
      <c r="C14" s="10">
        <f>SUM('Stavební rozpočet'!AB12:AB94)</f>
        <v>0</v>
      </c>
      <c r="D14" s="94" t="s">
        <v>25</v>
      </c>
      <c r="E14" s="95"/>
      <c r="F14" s="10">
        <f>VORN!I15</f>
        <v>0</v>
      </c>
      <c r="G14" s="94" t="s">
        <v>26</v>
      </c>
      <c r="H14" s="95"/>
      <c r="I14" s="11">
        <f>VORN!I24</f>
        <v>0</v>
      </c>
    </row>
    <row r="15" spans="1:9" ht="15.75" x14ac:dyDescent="0.25">
      <c r="A15" s="12" t="s">
        <v>4</v>
      </c>
      <c r="B15" s="9" t="s">
        <v>27</v>
      </c>
      <c r="C15" s="10">
        <f>SUM('Stavební rozpočet'!AC12:AC94)</f>
        <v>0</v>
      </c>
      <c r="D15" s="94" t="s">
        <v>28</v>
      </c>
      <c r="E15" s="95"/>
      <c r="F15" s="10">
        <f>VORN!I16</f>
        <v>0</v>
      </c>
      <c r="G15" s="94" t="s">
        <v>29</v>
      </c>
      <c r="H15" s="95"/>
      <c r="I15" s="11">
        <f>VORN!I25</f>
        <v>0</v>
      </c>
    </row>
    <row r="16" spans="1:9" ht="15.75" x14ac:dyDescent="0.25">
      <c r="A16" s="8" t="s">
        <v>30</v>
      </c>
      <c r="B16" s="9" t="s">
        <v>24</v>
      </c>
      <c r="C16" s="10">
        <f>SUM('Stavební rozpočet'!AD12:AD94)</f>
        <v>0</v>
      </c>
      <c r="D16" s="94" t="s">
        <v>31</v>
      </c>
      <c r="E16" s="95"/>
      <c r="F16" s="10">
        <f>VORN!I17</f>
        <v>0</v>
      </c>
      <c r="G16" s="94" t="s">
        <v>32</v>
      </c>
      <c r="H16" s="95"/>
      <c r="I16" s="11">
        <f>VORN!I26</f>
        <v>0</v>
      </c>
    </row>
    <row r="17" spans="1:9" ht="15.75" x14ac:dyDescent="0.25">
      <c r="A17" s="12" t="s">
        <v>4</v>
      </c>
      <c r="B17" s="9" t="s">
        <v>27</v>
      </c>
      <c r="C17" s="10">
        <f>SUM('Stavební rozpočet'!AE12:AE94)</f>
        <v>0</v>
      </c>
      <c r="D17" s="94" t="s">
        <v>33</v>
      </c>
      <c r="E17" s="95"/>
      <c r="F17" s="11">
        <f>VORN!I18</f>
        <v>0</v>
      </c>
      <c r="G17" s="94" t="s">
        <v>34</v>
      </c>
      <c r="H17" s="95"/>
      <c r="I17" s="11">
        <f>VORN!I27</f>
        <v>0</v>
      </c>
    </row>
    <row r="18" spans="1:9" ht="15.75" x14ac:dyDescent="0.25">
      <c r="A18" s="8" t="s">
        <v>35</v>
      </c>
      <c r="B18" s="9" t="s">
        <v>24</v>
      </c>
      <c r="C18" s="10">
        <f>SUM('Stavební rozpočet'!AF12:AF94)</f>
        <v>0</v>
      </c>
      <c r="D18" s="94" t="s">
        <v>36</v>
      </c>
      <c r="E18" s="95"/>
      <c r="F18" s="11">
        <f>VORN!I19</f>
        <v>0</v>
      </c>
      <c r="G18" s="94" t="s">
        <v>37</v>
      </c>
      <c r="H18" s="95"/>
      <c r="I18" s="11">
        <f>VORN!I28</f>
        <v>0</v>
      </c>
    </row>
    <row r="19" spans="1:9" ht="15.75" x14ac:dyDescent="0.25">
      <c r="A19" s="12" t="s">
        <v>4</v>
      </c>
      <c r="B19" s="9" t="s">
        <v>27</v>
      </c>
      <c r="C19" s="10">
        <f>SUM('Stavební rozpočet'!AG12:AG94)</f>
        <v>0</v>
      </c>
      <c r="D19" s="94" t="s">
        <v>38</v>
      </c>
      <c r="E19" s="95"/>
      <c r="F19" s="11">
        <f>VORN!I20</f>
        <v>0</v>
      </c>
      <c r="G19" s="94" t="s">
        <v>39</v>
      </c>
      <c r="H19" s="95"/>
      <c r="I19" s="11">
        <f>VORN!I29</f>
        <v>0</v>
      </c>
    </row>
    <row r="20" spans="1:9" ht="15.75" x14ac:dyDescent="0.25">
      <c r="A20" s="88" t="s">
        <v>40</v>
      </c>
      <c r="B20" s="89"/>
      <c r="C20" s="10">
        <f>SUM('Stavební rozpočet'!AH12:AH94)</f>
        <v>0</v>
      </c>
      <c r="D20" s="94" t="s">
        <v>4</v>
      </c>
      <c r="E20" s="95"/>
      <c r="F20" s="11" t="s">
        <v>4</v>
      </c>
      <c r="G20" s="94" t="s">
        <v>4</v>
      </c>
      <c r="H20" s="95"/>
      <c r="I20" s="11" t="s">
        <v>4</v>
      </c>
    </row>
    <row r="21" spans="1:9" ht="15.75" x14ac:dyDescent="0.25">
      <c r="A21" s="90" t="s">
        <v>41</v>
      </c>
      <c r="B21" s="91"/>
      <c r="C21" s="13">
        <f>SUM('Stavební rozpočet'!Z12:Z94)</f>
        <v>0</v>
      </c>
      <c r="D21" s="96" t="s">
        <v>4</v>
      </c>
      <c r="E21" s="97"/>
      <c r="F21" s="14" t="s">
        <v>4</v>
      </c>
      <c r="G21" s="96" t="s">
        <v>4</v>
      </c>
      <c r="H21" s="97"/>
      <c r="I21" s="14" t="s">
        <v>4</v>
      </c>
    </row>
    <row r="22" spans="1:9" ht="16.5" customHeight="1" x14ac:dyDescent="0.25">
      <c r="A22" s="92" t="s">
        <v>42</v>
      </c>
      <c r="B22" s="93"/>
      <c r="C22" s="15">
        <f>SUM(C14:C21)</f>
        <v>0</v>
      </c>
      <c r="D22" s="98" t="s">
        <v>43</v>
      </c>
      <c r="E22" s="93"/>
      <c r="F22" s="15">
        <f>SUM(F14:F21)</f>
        <v>0</v>
      </c>
      <c r="G22" s="98" t="s">
        <v>44</v>
      </c>
      <c r="H22" s="93"/>
      <c r="I22" s="15">
        <f>SUM(I14:I21)</f>
        <v>0</v>
      </c>
    </row>
    <row r="23" spans="1:9" ht="15.75" x14ac:dyDescent="0.25">
      <c r="D23" s="88" t="s">
        <v>45</v>
      </c>
      <c r="E23" s="89"/>
      <c r="F23" s="16">
        <v>0</v>
      </c>
      <c r="G23" s="99" t="s">
        <v>46</v>
      </c>
      <c r="H23" s="89"/>
      <c r="I23" s="10">
        <v>0</v>
      </c>
    </row>
    <row r="24" spans="1:9" ht="15.75" x14ac:dyDescent="0.25">
      <c r="G24" s="88" t="s">
        <v>47</v>
      </c>
      <c r="H24" s="89"/>
      <c r="I24" s="13">
        <f>vorn_sum</f>
        <v>0</v>
      </c>
    </row>
    <row r="25" spans="1:9" ht="15.75" x14ac:dyDescent="0.25">
      <c r="G25" s="88" t="s">
        <v>48</v>
      </c>
      <c r="H25" s="89"/>
      <c r="I25" s="15">
        <v>0</v>
      </c>
    </row>
    <row r="27" spans="1:9" ht="15.75" x14ac:dyDescent="0.25">
      <c r="A27" s="100" t="s">
        <v>49</v>
      </c>
      <c r="B27" s="101"/>
      <c r="C27" s="17">
        <f>SUM('Stavební rozpočet'!AJ12:AJ94)</f>
        <v>0</v>
      </c>
    </row>
    <row r="28" spans="1:9" ht="15.75" x14ac:dyDescent="0.25">
      <c r="A28" s="102" t="s">
        <v>50</v>
      </c>
      <c r="B28" s="103"/>
      <c r="C28" s="18">
        <f>SUM('Stavební rozpočet'!AK12:AK94)</f>
        <v>0</v>
      </c>
      <c r="D28" s="104" t="s">
        <v>51</v>
      </c>
      <c r="E28" s="101"/>
      <c r="F28" s="17">
        <f>ROUND(C28*(12/100),2)</f>
        <v>0</v>
      </c>
      <c r="G28" s="104" t="s">
        <v>52</v>
      </c>
      <c r="H28" s="101"/>
      <c r="I28" s="17">
        <f>SUM(C27:C29)</f>
        <v>0</v>
      </c>
    </row>
    <row r="29" spans="1:9" ht="15.75" x14ac:dyDescent="0.25">
      <c r="A29" s="102" t="s">
        <v>53</v>
      </c>
      <c r="B29" s="103"/>
      <c r="C29" s="18">
        <f>SUM('Stavební rozpočet'!AL12:AL94)+(F22+I22+F23+I23+I24+I25)</f>
        <v>0</v>
      </c>
      <c r="D29" s="105" t="s">
        <v>54</v>
      </c>
      <c r="E29" s="103"/>
      <c r="F29" s="18">
        <f>ROUND(C29*(21/100),2)</f>
        <v>0</v>
      </c>
      <c r="G29" s="105" t="s">
        <v>55</v>
      </c>
      <c r="H29" s="103"/>
      <c r="I29" s="18">
        <f>SUM(F28:F29)+I28</f>
        <v>0</v>
      </c>
    </row>
    <row r="31" spans="1:9" x14ac:dyDescent="0.25">
      <c r="A31" s="115" t="s">
        <v>56</v>
      </c>
      <c r="B31" s="107"/>
      <c r="C31" s="108"/>
      <c r="D31" s="106" t="s">
        <v>57</v>
      </c>
      <c r="E31" s="107"/>
      <c r="F31" s="108"/>
      <c r="G31" s="106" t="s">
        <v>58</v>
      </c>
      <c r="H31" s="107"/>
      <c r="I31" s="108"/>
    </row>
    <row r="32" spans="1:9" x14ac:dyDescent="0.25">
      <c r="A32" s="116" t="s">
        <v>4</v>
      </c>
      <c r="B32" s="110"/>
      <c r="C32" s="111"/>
      <c r="D32" s="109" t="s">
        <v>4</v>
      </c>
      <c r="E32" s="110"/>
      <c r="F32" s="111"/>
      <c r="G32" s="109" t="s">
        <v>4</v>
      </c>
      <c r="H32" s="110"/>
      <c r="I32" s="111"/>
    </row>
    <row r="33" spans="1:9" x14ac:dyDescent="0.25">
      <c r="A33" s="116" t="s">
        <v>4</v>
      </c>
      <c r="B33" s="110"/>
      <c r="C33" s="111"/>
      <c r="D33" s="109" t="s">
        <v>4</v>
      </c>
      <c r="E33" s="110"/>
      <c r="F33" s="111"/>
      <c r="G33" s="109" t="s">
        <v>4</v>
      </c>
      <c r="H33" s="110"/>
      <c r="I33" s="111"/>
    </row>
    <row r="34" spans="1:9" x14ac:dyDescent="0.25">
      <c r="A34" s="116" t="s">
        <v>4</v>
      </c>
      <c r="B34" s="110"/>
      <c r="C34" s="111"/>
      <c r="D34" s="109" t="s">
        <v>4</v>
      </c>
      <c r="E34" s="110"/>
      <c r="F34" s="111"/>
      <c r="G34" s="109" t="s">
        <v>4</v>
      </c>
      <c r="H34" s="110"/>
      <c r="I34" s="111"/>
    </row>
    <row r="35" spans="1:9" x14ac:dyDescent="0.25">
      <c r="A35" s="117" t="s">
        <v>59</v>
      </c>
      <c r="B35" s="113"/>
      <c r="C35" s="114"/>
      <c r="D35" s="112" t="s">
        <v>59</v>
      </c>
      <c r="E35" s="113"/>
      <c r="F35" s="114"/>
      <c r="G35" s="112" t="s">
        <v>59</v>
      </c>
      <c r="H35" s="113"/>
      <c r="I35" s="114"/>
    </row>
    <row r="36" spans="1:9" x14ac:dyDescent="0.25">
      <c r="A36" s="19" t="s">
        <v>60</v>
      </c>
    </row>
    <row r="37" spans="1:9" ht="12.75" customHeight="1" x14ac:dyDescent="0.25">
      <c r="A37" s="74" t="s">
        <v>4</v>
      </c>
      <c r="B37" s="71"/>
      <c r="C37" s="71"/>
      <c r="D37" s="71"/>
      <c r="E37" s="71"/>
      <c r="F37" s="71"/>
      <c r="G37" s="71"/>
      <c r="H37" s="71"/>
      <c r="I37" s="71"/>
    </row>
  </sheetData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9"/>
  <sheetViews>
    <sheetView workbookViewId="0">
      <selection activeCell="A39" sqref="A39:E39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66" t="s">
        <v>61</v>
      </c>
      <c r="B1" s="67"/>
      <c r="C1" s="67"/>
      <c r="D1" s="67"/>
      <c r="E1" s="67"/>
      <c r="F1" s="67"/>
      <c r="G1" s="67"/>
      <c r="H1" s="67"/>
      <c r="I1" s="67"/>
    </row>
    <row r="2" spans="1:9" x14ac:dyDescent="0.25">
      <c r="A2" s="68" t="s">
        <v>1</v>
      </c>
      <c r="B2" s="69"/>
      <c r="C2" s="78" t="str">
        <f>'Stavební rozpočet'!C2</f>
        <v>Demolice objektu ZŠ Kamenná č.p.5250, Chomutov</v>
      </c>
      <c r="D2" s="79"/>
      <c r="E2" s="73" t="s">
        <v>2</v>
      </c>
      <c r="F2" s="73" t="str">
        <f>'Stavební rozpočet'!I2</f>
        <v> </v>
      </c>
      <c r="G2" s="69"/>
      <c r="H2" s="73" t="s">
        <v>3</v>
      </c>
      <c r="I2" s="75" t="s">
        <v>4</v>
      </c>
    </row>
    <row r="3" spans="1:9" ht="15" customHeight="1" x14ac:dyDescent="0.25">
      <c r="A3" s="70"/>
      <c r="B3" s="71"/>
      <c r="C3" s="80"/>
      <c r="D3" s="80"/>
      <c r="E3" s="71"/>
      <c r="F3" s="71"/>
      <c r="G3" s="71"/>
      <c r="H3" s="71"/>
      <c r="I3" s="76"/>
    </row>
    <row r="4" spans="1:9" x14ac:dyDescent="0.25">
      <c r="A4" s="72" t="s">
        <v>5</v>
      </c>
      <c r="B4" s="71"/>
      <c r="C4" s="74" t="str">
        <f>'Stavební rozpočet'!C4</f>
        <v>Vegetační úpravy</v>
      </c>
      <c r="D4" s="71"/>
      <c r="E4" s="74" t="s">
        <v>6</v>
      </c>
      <c r="F4" s="74" t="str">
        <f>'Stavební rozpočet'!I4</f>
        <v>Ing. Přemysl Krejčiřík, Ph.D.</v>
      </c>
      <c r="G4" s="71"/>
      <c r="H4" s="74" t="s">
        <v>3</v>
      </c>
      <c r="I4" s="76" t="s">
        <v>7</v>
      </c>
    </row>
    <row r="5" spans="1:9" ht="15" customHeight="1" x14ac:dyDescent="0.25">
      <c r="A5" s="70"/>
      <c r="B5" s="71"/>
      <c r="C5" s="71"/>
      <c r="D5" s="71"/>
      <c r="E5" s="71"/>
      <c r="F5" s="71"/>
      <c r="G5" s="71"/>
      <c r="H5" s="71"/>
      <c r="I5" s="76"/>
    </row>
    <row r="6" spans="1:9" x14ac:dyDescent="0.25">
      <c r="A6" s="72" t="s">
        <v>8</v>
      </c>
      <c r="B6" s="71"/>
      <c r="C6" s="74" t="str">
        <f>'Stavební rozpočet'!C6</f>
        <v>Chomutov</v>
      </c>
      <c r="D6" s="71"/>
      <c r="E6" s="74" t="s">
        <v>9</v>
      </c>
      <c r="F6" s="74" t="str">
        <f>'Stavební rozpočet'!I6</f>
        <v> </v>
      </c>
      <c r="G6" s="71"/>
      <c r="H6" s="74" t="s">
        <v>3</v>
      </c>
      <c r="I6" s="76" t="s">
        <v>4</v>
      </c>
    </row>
    <row r="7" spans="1:9" ht="15" customHeight="1" x14ac:dyDescent="0.25">
      <c r="A7" s="70"/>
      <c r="B7" s="71"/>
      <c r="C7" s="71"/>
      <c r="D7" s="71"/>
      <c r="E7" s="71"/>
      <c r="F7" s="71"/>
      <c r="G7" s="71"/>
      <c r="H7" s="71"/>
      <c r="I7" s="76"/>
    </row>
    <row r="8" spans="1:9" x14ac:dyDescent="0.25">
      <c r="A8" s="72" t="s">
        <v>10</v>
      </c>
      <c r="B8" s="71"/>
      <c r="C8" s="74" t="str">
        <f>'Stavební rozpočet'!G4</f>
        <v xml:space="preserve"> </v>
      </c>
      <c r="D8" s="71"/>
      <c r="E8" s="74" t="s">
        <v>11</v>
      </c>
      <c r="F8" s="74" t="str">
        <f>'Stavební rozpočet'!G6</f>
        <v xml:space="preserve"> </v>
      </c>
      <c r="G8" s="71"/>
      <c r="H8" s="71" t="s">
        <v>12</v>
      </c>
      <c r="I8" s="77">
        <v>50</v>
      </c>
    </row>
    <row r="9" spans="1:9" x14ac:dyDescent="0.25">
      <c r="A9" s="70"/>
      <c r="B9" s="71"/>
      <c r="C9" s="71"/>
      <c r="D9" s="71"/>
      <c r="E9" s="71"/>
      <c r="F9" s="71"/>
      <c r="G9" s="71"/>
      <c r="H9" s="71"/>
      <c r="I9" s="76"/>
    </row>
    <row r="10" spans="1:9" x14ac:dyDescent="0.25">
      <c r="A10" s="72" t="s">
        <v>13</v>
      </c>
      <c r="B10" s="71"/>
      <c r="C10" s="74" t="str">
        <f>'Stavební rozpočet'!C8</f>
        <v xml:space="preserve"> </v>
      </c>
      <c r="D10" s="71"/>
      <c r="E10" s="74" t="s">
        <v>14</v>
      </c>
      <c r="F10" s="74" t="str">
        <f>'Stavební rozpočet'!I8</f>
        <v>Ing. Aneta Dalajková</v>
      </c>
      <c r="G10" s="71"/>
      <c r="H10" s="71" t="s">
        <v>15</v>
      </c>
      <c r="I10" s="82" t="str">
        <f>'Stavební rozpočet'!G8</f>
        <v>17.09.2024</v>
      </c>
    </row>
    <row r="11" spans="1:9" x14ac:dyDescent="0.25">
      <c r="A11" s="87"/>
      <c r="B11" s="81"/>
      <c r="C11" s="81"/>
      <c r="D11" s="81"/>
      <c r="E11" s="81"/>
      <c r="F11" s="81"/>
      <c r="G11" s="81"/>
      <c r="H11" s="81"/>
      <c r="I11" s="83"/>
    </row>
    <row r="13" spans="1:9" ht="15.75" x14ac:dyDescent="0.25">
      <c r="A13" s="118" t="s">
        <v>62</v>
      </c>
      <c r="B13" s="118"/>
      <c r="C13" s="118"/>
      <c r="D13" s="118"/>
      <c r="E13" s="118"/>
    </row>
    <row r="14" spans="1:9" x14ac:dyDescent="0.25">
      <c r="A14" s="119" t="s">
        <v>63</v>
      </c>
      <c r="B14" s="120"/>
      <c r="C14" s="120"/>
      <c r="D14" s="120"/>
      <c r="E14" s="121"/>
      <c r="F14" s="20" t="s">
        <v>64</v>
      </c>
      <c r="G14" s="20" t="s">
        <v>65</v>
      </c>
      <c r="H14" s="20" t="s">
        <v>66</v>
      </c>
      <c r="I14" s="20" t="s">
        <v>64</v>
      </c>
    </row>
    <row r="15" spans="1:9" x14ac:dyDescent="0.25">
      <c r="A15" s="122" t="s">
        <v>25</v>
      </c>
      <c r="B15" s="123"/>
      <c r="C15" s="123"/>
      <c r="D15" s="123"/>
      <c r="E15" s="124"/>
      <c r="F15" s="21">
        <v>0</v>
      </c>
      <c r="G15" s="22" t="s">
        <v>4</v>
      </c>
      <c r="H15" s="22" t="s">
        <v>4</v>
      </c>
      <c r="I15" s="21">
        <f t="shared" ref="I15:I20" si="0">F15</f>
        <v>0</v>
      </c>
    </row>
    <row r="16" spans="1:9" x14ac:dyDescent="0.25">
      <c r="A16" s="122" t="s">
        <v>28</v>
      </c>
      <c r="B16" s="123"/>
      <c r="C16" s="123"/>
      <c r="D16" s="123"/>
      <c r="E16" s="124"/>
      <c r="F16" s="21">
        <v>0</v>
      </c>
      <c r="G16" s="22" t="s">
        <v>4</v>
      </c>
      <c r="H16" s="22" t="s">
        <v>4</v>
      </c>
      <c r="I16" s="21">
        <f t="shared" si="0"/>
        <v>0</v>
      </c>
    </row>
    <row r="17" spans="1:9" x14ac:dyDescent="0.25">
      <c r="A17" s="122" t="s">
        <v>31</v>
      </c>
      <c r="B17" s="123"/>
      <c r="C17" s="123"/>
      <c r="D17" s="123"/>
      <c r="E17" s="124"/>
      <c r="F17" s="21">
        <v>0</v>
      </c>
      <c r="G17" s="22" t="s">
        <v>4</v>
      </c>
      <c r="H17" s="22" t="s">
        <v>4</v>
      </c>
      <c r="I17" s="21">
        <f t="shared" si="0"/>
        <v>0</v>
      </c>
    </row>
    <row r="18" spans="1:9" x14ac:dyDescent="0.25">
      <c r="A18" s="122" t="s">
        <v>33</v>
      </c>
      <c r="B18" s="123"/>
      <c r="C18" s="123"/>
      <c r="D18" s="123"/>
      <c r="E18" s="124"/>
      <c r="F18" s="21">
        <v>0</v>
      </c>
      <c r="G18" s="22" t="s">
        <v>4</v>
      </c>
      <c r="H18" s="22" t="s">
        <v>4</v>
      </c>
      <c r="I18" s="21">
        <f t="shared" si="0"/>
        <v>0</v>
      </c>
    </row>
    <row r="19" spans="1:9" x14ac:dyDescent="0.25">
      <c r="A19" s="122" t="s">
        <v>36</v>
      </c>
      <c r="B19" s="123"/>
      <c r="C19" s="123"/>
      <c r="D19" s="123"/>
      <c r="E19" s="124"/>
      <c r="F19" s="21">
        <v>0</v>
      </c>
      <c r="G19" s="22" t="s">
        <v>4</v>
      </c>
      <c r="H19" s="22" t="s">
        <v>4</v>
      </c>
      <c r="I19" s="21">
        <f t="shared" si="0"/>
        <v>0</v>
      </c>
    </row>
    <row r="20" spans="1:9" x14ac:dyDescent="0.25">
      <c r="A20" s="125" t="s">
        <v>38</v>
      </c>
      <c r="B20" s="126"/>
      <c r="C20" s="126"/>
      <c r="D20" s="126"/>
      <c r="E20" s="127"/>
      <c r="F20" s="23">
        <v>0</v>
      </c>
      <c r="G20" s="24" t="s">
        <v>4</v>
      </c>
      <c r="H20" s="24" t="s">
        <v>4</v>
      </c>
      <c r="I20" s="23">
        <f t="shared" si="0"/>
        <v>0</v>
      </c>
    </row>
    <row r="21" spans="1:9" x14ac:dyDescent="0.25">
      <c r="A21" s="128" t="s">
        <v>67</v>
      </c>
      <c r="B21" s="129"/>
      <c r="C21" s="129"/>
      <c r="D21" s="129"/>
      <c r="E21" s="130"/>
      <c r="F21" s="25" t="s">
        <v>4</v>
      </c>
      <c r="G21" s="26" t="s">
        <v>4</v>
      </c>
      <c r="H21" s="26" t="s">
        <v>4</v>
      </c>
      <c r="I21" s="27">
        <f>SUM(I15:I20)</f>
        <v>0</v>
      </c>
    </row>
    <row r="23" spans="1:9" x14ac:dyDescent="0.25">
      <c r="A23" s="119" t="s">
        <v>22</v>
      </c>
      <c r="B23" s="120"/>
      <c r="C23" s="120"/>
      <c r="D23" s="120"/>
      <c r="E23" s="121"/>
      <c r="F23" s="20" t="s">
        <v>64</v>
      </c>
      <c r="G23" s="20" t="s">
        <v>65</v>
      </c>
      <c r="H23" s="20" t="s">
        <v>66</v>
      </c>
      <c r="I23" s="20" t="s">
        <v>64</v>
      </c>
    </row>
    <row r="24" spans="1:9" x14ac:dyDescent="0.25">
      <c r="A24" s="122" t="s">
        <v>26</v>
      </c>
      <c r="B24" s="123"/>
      <c r="C24" s="123"/>
      <c r="D24" s="123"/>
      <c r="E24" s="124"/>
      <c r="F24" s="21">
        <v>0</v>
      </c>
      <c r="G24" s="22" t="s">
        <v>4</v>
      </c>
      <c r="H24" s="22" t="s">
        <v>4</v>
      </c>
      <c r="I24" s="21">
        <f t="shared" ref="I24:I29" si="1">F24</f>
        <v>0</v>
      </c>
    </row>
    <row r="25" spans="1:9" x14ac:dyDescent="0.25">
      <c r="A25" s="122" t="s">
        <v>29</v>
      </c>
      <c r="B25" s="123"/>
      <c r="C25" s="123"/>
      <c r="D25" s="123"/>
      <c r="E25" s="124"/>
      <c r="F25" s="21">
        <v>0</v>
      </c>
      <c r="G25" s="22" t="s">
        <v>4</v>
      </c>
      <c r="H25" s="22" t="s">
        <v>4</v>
      </c>
      <c r="I25" s="21">
        <f t="shared" si="1"/>
        <v>0</v>
      </c>
    </row>
    <row r="26" spans="1:9" x14ac:dyDescent="0.25">
      <c r="A26" s="122" t="s">
        <v>32</v>
      </c>
      <c r="B26" s="123"/>
      <c r="C26" s="123"/>
      <c r="D26" s="123"/>
      <c r="E26" s="124"/>
      <c r="F26" s="21">
        <v>0</v>
      </c>
      <c r="G26" s="22" t="s">
        <v>4</v>
      </c>
      <c r="H26" s="22" t="s">
        <v>4</v>
      </c>
      <c r="I26" s="21">
        <f t="shared" si="1"/>
        <v>0</v>
      </c>
    </row>
    <row r="27" spans="1:9" x14ac:dyDescent="0.25">
      <c r="A27" s="122" t="s">
        <v>34</v>
      </c>
      <c r="B27" s="123"/>
      <c r="C27" s="123"/>
      <c r="D27" s="123"/>
      <c r="E27" s="124"/>
      <c r="F27" s="21">
        <v>0</v>
      </c>
      <c r="G27" s="22" t="s">
        <v>4</v>
      </c>
      <c r="H27" s="22" t="s">
        <v>4</v>
      </c>
      <c r="I27" s="21">
        <f t="shared" si="1"/>
        <v>0</v>
      </c>
    </row>
    <row r="28" spans="1:9" x14ac:dyDescent="0.25">
      <c r="A28" s="122" t="s">
        <v>37</v>
      </c>
      <c r="B28" s="123"/>
      <c r="C28" s="123"/>
      <c r="D28" s="123"/>
      <c r="E28" s="124"/>
      <c r="F28" s="21">
        <v>0</v>
      </c>
      <c r="G28" s="22" t="s">
        <v>4</v>
      </c>
      <c r="H28" s="22" t="s">
        <v>4</v>
      </c>
      <c r="I28" s="21">
        <f t="shared" si="1"/>
        <v>0</v>
      </c>
    </row>
    <row r="29" spans="1:9" x14ac:dyDescent="0.25">
      <c r="A29" s="125" t="s">
        <v>39</v>
      </c>
      <c r="B29" s="126"/>
      <c r="C29" s="126"/>
      <c r="D29" s="126"/>
      <c r="E29" s="127"/>
      <c r="F29" s="23">
        <v>0</v>
      </c>
      <c r="G29" s="24" t="s">
        <v>4</v>
      </c>
      <c r="H29" s="24" t="s">
        <v>4</v>
      </c>
      <c r="I29" s="23">
        <f t="shared" si="1"/>
        <v>0</v>
      </c>
    </row>
    <row r="30" spans="1:9" x14ac:dyDescent="0.25">
      <c r="A30" s="128" t="s">
        <v>68</v>
      </c>
      <c r="B30" s="129"/>
      <c r="C30" s="129"/>
      <c r="D30" s="129"/>
      <c r="E30" s="130"/>
      <c r="F30" s="25" t="s">
        <v>4</v>
      </c>
      <c r="G30" s="26" t="s">
        <v>4</v>
      </c>
      <c r="H30" s="26" t="s">
        <v>4</v>
      </c>
      <c r="I30" s="27">
        <f>SUM(I24:I29)</f>
        <v>0</v>
      </c>
    </row>
    <row r="32" spans="1:9" ht="15.75" x14ac:dyDescent="0.25">
      <c r="A32" s="134" t="s">
        <v>69</v>
      </c>
      <c r="B32" s="135"/>
      <c r="C32" s="135"/>
      <c r="D32" s="135"/>
      <c r="E32" s="136"/>
      <c r="F32" s="131">
        <f>I21+I30</f>
        <v>0</v>
      </c>
      <c r="G32" s="132"/>
      <c r="H32" s="132"/>
      <c r="I32" s="133"/>
    </row>
    <row r="36" spans="1:9" ht="15.75" x14ac:dyDescent="0.25">
      <c r="A36" s="118" t="s">
        <v>70</v>
      </c>
      <c r="B36" s="118"/>
      <c r="C36" s="118"/>
      <c r="D36" s="118"/>
      <c r="E36" s="118"/>
    </row>
    <row r="37" spans="1:9" x14ac:dyDescent="0.25">
      <c r="A37" s="119" t="s">
        <v>71</v>
      </c>
      <c r="B37" s="120"/>
      <c r="C37" s="120"/>
      <c r="D37" s="120"/>
      <c r="E37" s="121"/>
      <c r="F37" s="20" t="s">
        <v>64</v>
      </c>
      <c r="G37" s="20" t="s">
        <v>65</v>
      </c>
      <c r="H37" s="20" t="s">
        <v>66</v>
      </c>
      <c r="I37" s="20" t="s">
        <v>64</v>
      </c>
    </row>
    <row r="38" spans="1:9" x14ac:dyDescent="0.25">
      <c r="A38" s="125" t="s">
        <v>4</v>
      </c>
      <c r="B38" s="126"/>
      <c r="C38" s="126"/>
      <c r="D38" s="126"/>
      <c r="E38" s="127"/>
      <c r="F38" s="23">
        <v>0</v>
      </c>
      <c r="G38" s="24" t="s">
        <v>4</v>
      </c>
      <c r="H38" s="24" t="s">
        <v>4</v>
      </c>
      <c r="I38" s="23">
        <f>F38</f>
        <v>0</v>
      </c>
    </row>
    <row r="39" spans="1:9" x14ac:dyDescent="0.25">
      <c r="A39" s="128" t="s">
        <v>72</v>
      </c>
      <c r="B39" s="129"/>
      <c r="C39" s="129"/>
      <c r="D39" s="129"/>
      <c r="E39" s="130"/>
      <c r="F39" s="25" t="s">
        <v>4</v>
      </c>
      <c r="G39" s="26" t="s">
        <v>4</v>
      </c>
      <c r="H39" s="26" t="s">
        <v>4</v>
      </c>
      <c r="I39" s="27">
        <f>SUM(I38:I38)</f>
        <v>0</v>
      </c>
    </row>
  </sheetData>
  <mergeCells count="54">
    <mergeCell ref="A36:E36"/>
    <mergeCell ref="A37:E37"/>
    <mergeCell ref="A38:E38"/>
    <mergeCell ref="A39:E39"/>
    <mergeCell ref="A28:E28"/>
    <mergeCell ref="A29:E29"/>
    <mergeCell ref="A30:E30"/>
    <mergeCell ref="A32:E32"/>
    <mergeCell ref="F32:I32"/>
    <mergeCell ref="A23:E23"/>
    <mergeCell ref="A24:E24"/>
    <mergeCell ref="A25:E25"/>
    <mergeCell ref="A26:E26"/>
    <mergeCell ref="A27:E27"/>
    <mergeCell ref="A17:E17"/>
    <mergeCell ref="A18:E18"/>
    <mergeCell ref="A19:E19"/>
    <mergeCell ref="A20:E20"/>
    <mergeCell ref="A21:E21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97"/>
  <sheetViews>
    <sheetView workbookViewId="0">
      <pane ySplit="11" topLeftCell="A12" activePane="bottomLeft" state="frozen"/>
      <selection pane="bottomLeft" activeCell="C23" sqref="C23:D23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28.5703125" customWidth="1"/>
    <col min="4" max="4" width="35.7109375" customWidth="1"/>
    <col min="5" max="5" width="4.2851562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64.28515625" hidden="1" customWidth="1"/>
    <col min="77" max="78" width="12.140625" hidden="1"/>
  </cols>
  <sheetData>
    <row r="1" spans="1:76" ht="54.75" customHeight="1" x14ac:dyDescent="0.25">
      <c r="A1" s="67" t="s">
        <v>73</v>
      </c>
      <c r="B1" s="67"/>
      <c r="C1" s="67"/>
      <c r="D1" s="67"/>
      <c r="E1" s="67"/>
      <c r="F1" s="67"/>
      <c r="G1" s="67"/>
      <c r="H1" s="67"/>
      <c r="I1" s="67"/>
      <c r="J1" s="67"/>
      <c r="K1" s="67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 x14ac:dyDescent="0.25">
      <c r="A2" s="68" t="s">
        <v>1</v>
      </c>
      <c r="B2" s="69"/>
      <c r="C2" s="78" t="s">
        <v>74</v>
      </c>
      <c r="D2" s="79"/>
      <c r="E2" s="69" t="s">
        <v>75</v>
      </c>
      <c r="F2" s="69"/>
      <c r="G2" s="69" t="s">
        <v>76</v>
      </c>
      <c r="H2" s="73" t="s">
        <v>2</v>
      </c>
      <c r="I2" s="69" t="s">
        <v>77</v>
      </c>
      <c r="J2" s="69"/>
      <c r="K2" s="75"/>
    </row>
    <row r="3" spans="1:76" x14ac:dyDescent="0.25">
      <c r="A3" s="70"/>
      <c r="B3" s="71"/>
      <c r="C3" s="80"/>
      <c r="D3" s="80"/>
      <c r="E3" s="71"/>
      <c r="F3" s="71"/>
      <c r="G3" s="71"/>
      <c r="H3" s="71"/>
      <c r="I3" s="71"/>
      <c r="J3" s="71"/>
      <c r="K3" s="76"/>
    </row>
    <row r="4" spans="1:76" x14ac:dyDescent="0.25">
      <c r="A4" s="72" t="s">
        <v>5</v>
      </c>
      <c r="B4" s="71"/>
      <c r="C4" s="74" t="s">
        <v>78</v>
      </c>
      <c r="D4" s="71"/>
      <c r="E4" s="71" t="s">
        <v>10</v>
      </c>
      <c r="F4" s="71"/>
      <c r="G4" s="71" t="s">
        <v>76</v>
      </c>
      <c r="H4" s="74" t="s">
        <v>6</v>
      </c>
      <c r="I4" s="74" t="s">
        <v>79</v>
      </c>
      <c r="J4" s="71"/>
      <c r="K4" s="76"/>
    </row>
    <row r="5" spans="1:76" x14ac:dyDescent="0.25">
      <c r="A5" s="70"/>
      <c r="B5" s="71"/>
      <c r="C5" s="71"/>
      <c r="D5" s="71"/>
      <c r="E5" s="71"/>
      <c r="F5" s="71"/>
      <c r="G5" s="71"/>
      <c r="H5" s="71"/>
      <c r="I5" s="71"/>
      <c r="J5" s="71"/>
      <c r="K5" s="76"/>
    </row>
    <row r="6" spans="1:76" x14ac:dyDescent="0.25">
      <c r="A6" s="72" t="s">
        <v>8</v>
      </c>
      <c r="B6" s="71"/>
      <c r="C6" s="74" t="s">
        <v>80</v>
      </c>
      <c r="D6" s="71"/>
      <c r="E6" s="71" t="s">
        <v>11</v>
      </c>
      <c r="F6" s="71"/>
      <c r="G6" s="71" t="s">
        <v>76</v>
      </c>
      <c r="H6" s="74" t="s">
        <v>9</v>
      </c>
      <c r="I6" s="71" t="s">
        <v>77</v>
      </c>
      <c r="J6" s="71"/>
      <c r="K6" s="76"/>
    </row>
    <row r="7" spans="1:76" x14ac:dyDescent="0.25">
      <c r="A7" s="70"/>
      <c r="B7" s="71"/>
      <c r="C7" s="71"/>
      <c r="D7" s="71"/>
      <c r="E7" s="71"/>
      <c r="F7" s="71"/>
      <c r="G7" s="71"/>
      <c r="H7" s="71"/>
      <c r="I7" s="71"/>
      <c r="J7" s="71"/>
      <c r="K7" s="76"/>
    </row>
    <row r="8" spans="1:76" x14ac:dyDescent="0.25">
      <c r="A8" s="72" t="s">
        <v>13</v>
      </c>
      <c r="B8" s="71"/>
      <c r="C8" s="74" t="s">
        <v>76</v>
      </c>
      <c r="D8" s="71"/>
      <c r="E8" s="71" t="s">
        <v>81</v>
      </c>
      <c r="F8" s="71"/>
      <c r="G8" s="71" t="s">
        <v>82</v>
      </c>
      <c r="H8" s="74" t="s">
        <v>14</v>
      </c>
      <c r="I8" s="74" t="s">
        <v>83</v>
      </c>
      <c r="J8" s="71"/>
      <c r="K8" s="76"/>
    </row>
    <row r="9" spans="1:76" x14ac:dyDescent="0.25">
      <c r="A9" s="137"/>
      <c r="B9" s="138"/>
      <c r="C9" s="138"/>
      <c r="D9" s="138"/>
      <c r="E9" s="138"/>
      <c r="F9" s="138"/>
      <c r="G9" s="138"/>
      <c r="H9" s="138"/>
      <c r="I9" s="138"/>
      <c r="J9" s="138"/>
      <c r="K9" s="148"/>
    </row>
    <row r="10" spans="1:76" x14ac:dyDescent="0.25">
      <c r="A10" s="29" t="s">
        <v>84</v>
      </c>
      <c r="B10" s="30" t="s">
        <v>85</v>
      </c>
      <c r="C10" s="149" t="s">
        <v>86</v>
      </c>
      <c r="D10" s="150"/>
      <c r="E10" s="30" t="s">
        <v>87</v>
      </c>
      <c r="F10" s="31" t="s">
        <v>88</v>
      </c>
      <c r="G10" s="32" t="s">
        <v>89</v>
      </c>
      <c r="H10" s="141" t="s">
        <v>90</v>
      </c>
      <c r="I10" s="142"/>
      <c r="J10" s="143"/>
      <c r="K10" s="33" t="s">
        <v>91</v>
      </c>
      <c r="BK10" s="34" t="s">
        <v>92</v>
      </c>
      <c r="BL10" s="35" t="s">
        <v>93</v>
      </c>
      <c r="BW10" s="35" t="s">
        <v>94</v>
      </c>
    </row>
    <row r="11" spans="1:76" x14ac:dyDescent="0.25">
      <c r="A11" s="36" t="s">
        <v>76</v>
      </c>
      <c r="B11" s="37" t="s">
        <v>76</v>
      </c>
      <c r="C11" s="139" t="s">
        <v>95</v>
      </c>
      <c r="D11" s="140"/>
      <c r="E11" s="37" t="s">
        <v>76</v>
      </c>
      <c r="F11" s="37" t="s">
        <v>76</v>
      </c>
      <c r="G11" s="38" t="s">
        <v>96</v>
      </c>
      <c r="H11" s="39" t="s">
        <v>97</v>
      </c>
      <c r="I11" s="40" t="s">
        <v>27</v>
      </c>
      <c r="J11" s="41" t="s">
        <v>98</v>
      </c>
      <c r="K11" s="42" t="s">
        <v>99</v>
      </c>
      <c r="Z11" s="34" t="s">
        <v>100</v>
      </c>
      <c r="AA11" s="34" t="s">
        <v>101</v>
      </c>
      <c r="AB11" s="34" t="s">
        <v>102</v>
      </c>
      <c r="AC11" s="34" t="s">
        <v>103</v>
      </c>
      <c r="AD11" s="34" t="s">
        <v>104</v>
      </c>
      <c r="AE11" s="34" t="s">
        <v>105</v>
      </c>
      <c r="AF11" s="34" t="s">
        <v>106</v>
      </c>
      <c r="AG11" s="34" t="s">
        <v>107</v>
      </c>
      <c r="AH11" s="34" t="s">
        <v>108</v>
      </c>
      <c r="BH11" s="34" t="s">
        <v>109</v>
      </c>
      <c r="BI11" s="34" t="s">
        <v>110</v>
      </c>
      <c r="BJ11" s="34" t="s">
        <v>111</v>
      </c>
    </row>
    <row r="12" spans="1:76" x14ac:dyDescent="0.25">
      <c r="A12" s="43" t="s">
        <v>4</v>
      </c>
      <c r="B12" s="44" t="s">
        <v>4</v>
      </c>
      <c r="C12" s="144" t="s">
        <v>112</v>
      </c>
      <c r="D12" s="145"/>
      <c r="E12" s="45" t="s">
        <v>76</v>
      </c>
      <c r="F12" s="45" t="s">
        <v>76</v>
      </c>
      <c r="G12" s="45" t="s">
        <v>76</v>
      </c>
      <c r="H12" s="46">
        <f>H13+H16+H22+H24</f>
        <v>0</v>
      </c>
      <c r="I12" s="46">
        <f>I13+I16+I22+I24</f>
        <v>0</v>
      </c>
      <c r="J12" s="46">
        <f>J13+J16+J22+J24</f>
        <v>0</v>
      </c>
      <c r="K12" s="47" t="s">
        <v>4</v>
      </c>
    </row>
    <row r="13" spans="1:76" x14ac:dyDescent="0.25">
      <c r="A13" s="48" t="s">
        <v>4</v>
      </c>
      <c r="B13" s="49" t="s">
        <v>113</v>
      </c>
      <c r="C13" s="146" t="s">
        <v>114</v>
      </c>
      <c r="D13" s="147"/>
      <c r="E13" s="50" t="s">
        <v>76</v>
      </c>
      <c r="F13" s="50" t="s">
        <v>76</v>
      </c>
      <c r="G13" s="50" t="s">
        <v>76</v>
      </c>
      <c r="H13" s="28">
        <f>SUM(H14:H15)</f>
        <v>0</v>
      </c>
      <c r="I13" s="28">
        <f>SUM(I14:I15)</f>
        <v>0</v>
      </c>
      <c r="J13" s="28">
        <f>SUM(J14:J15)</f>
        <v>0</v>
      </c>
      <c r="K13" s="51" t="s">
        <v>4</v>
      </c>
      <c r="AI13" s="34" t="s">
        <v>115</v>
      </c>
      <c r="AS13" s="28">
        <f>SUM(AJ14:AJ15)</f>
        <v>0</v>
      </c>
      <c r="AT13" s="28">
        <f>SUM(AK14:AK15)</f>
        <v>0</v>
      </c>
      <c r="AU13" s="28">
        <f>SUM(AL14:AL15)</f>
        <v>0</v>
      </c>
    </row>
    <row r="14" spans="1:76" x14ac:dyDescent="0.25">
      <c r="A14" s="1" t="s">
        <v>116</v>
      </c>
      <c r="B14" s="2" t="s">
        <v>117</v>
      </c>
      <c r="C14" s="74" t="s">
        <v>118</v>
      </c>
      <c r="D14" s="71"/>
      <c r="E14" s="2" t="s">
        <v>119</v>
      </c>
      <c r="F14" s="52">
        <v>7061</v>
      </c>
      <c r="G14" s="52">
        <v>0</v>
      </c>
      <c r="H14" s="52">
        <f>F14*AO14</f>
        <v>0</v>
      </c>
      <c r="I14" s="52">
        <f>F14*AP14</f>
        <v>0</v>
      </c>
      <c r="J14" s="52">
        <f>F14*G14</f>
        <v>0</v>
      </c>
      <c r="K14" s="53" t="s">
        <v>120</v>
      </c>
      <c r="Z14" s="52">
        <f>IF(AQ14="5",BJ14,0)</f>
        <v>0</v>
      </c>
      <c r="AB14" s="52">
        <f>IF(AQ14="1",BH14,0)</f>
        <v>0</v>
      </c>
      <c r="AC14" s="52">
        <f>IF(AQ14="1",BI14,0)</f>
        <v>0</v>
      </c>
      <c r="AD14" s="52">
        <f>IF(AQ14="7",BH14,0)</f>
        <v>0</v>
      </c>
      <c r="AE14" s="52">
        <f>IF(AQ14="7",BI14,0)</f>
        <v>0</v>
      </c>
      <c r="AF14" s="52">
        <f>IF(AQ14="2",BH14,0)</f>
        <v>0</v>
      </c>
      <c r="AG14" s="52">
        <f>IF(AQ14="2",BI14,0)</f>
        <v>0</v>
      </c>
      <c r="AH14" s="52">
        <f>IF(AQ14="0",BJ14,0)</f>
        <v>0</v>
      </c>
      <c r="AI14" s="34" t="s">
        <v>115</v>
      </c>
      <c r="AJ14" s="52">
        <f>IF(AN14=0,J14,0)</f>
        <v>0</v>
      </c>
      <c r="AK14" s="52">
        <f>IF(AN14=12,J14,0)</f>
        <v>0</v>
      </c>
      <c r="AL14" s="52">
        <f>IF(AN14=21,J14,0)</f>
        <v>0</v>
      </c>
      <c r="AN14" s="52">
        <v>21</v>
      </c>
      <c r="AO14" s="52">
        <f>G14*0.007692308</f>
        <v>0</v>
      </c>
      <c r="AP14" s="52">
        <f>G14*(1-0.007692308)</f>
        <v>0</v>
      </c>
      <c r="AQ14" s="54" t="s">
        <v>116</v>
      </c>
      <c r="AV14" s="52">
        <f>AW14+AX14</f>
        <v>0</v>
      </c>
      <c r="AW14" s="52">
        <f>F14*AO14</f>
        <v>0</v>
      </c>
      <c r="AX14" s="52">
        <f>F14*AP14</f>
        <v>0</v>
      </c>
      <c r="AY14" s="54" t="s">
        <v>121</v>
      </c>
      <c r="AZ14" s="54" t="s">
        <v>122</v>
      </c>
      <c r="BA14" s="34" t="s">
        <v>123</v>
      </c>
      <c r="BC14" s="52">
        <f>AW14+AX14</f>
        <v>0</v>
      </c>
      <c r="BD14" s="52">
        <f>G14/(100-BE14)*100</f>
        <v>0</v>
      </c>
      <c r="BE14" s="52">
        <v>0</v>
      </c>
      <c r="BF14" s="52">
        <f>14</f>
        <v>14</v>
      </c>
      <c r="BH14" s="52">
        <f>F14*AO14</f>
        <v>0</v>
      </c>
      <c r="BI14" s="52">
        <f>F14*AP14</f>
        <v>0</v>
      </c>
      <c r="BJ14" s="52">
        <f>F14*G14</f>
        <v>0</v>
      </c>
      <c r="BK14" s="52"/>
      <c r="BL14" s="52">
        <v>11</v>
      </c>
      <c r="BW14" s="52">
        <v>21</v>
      </c>
      <c r="BX14" s="3" t="s">
        <v>118</v>
      </c>
    </row>
    <row r="15" spans="1:76" x14ac:dyDescent="0.25">
      <c r="A15" s="1" t="s">
        <v>124</v>
      </c>
      <c r="B15" s="2" t="s">
        <v>125</v>
      </c>
      <c r="C15" s="74" t="s">
        <v>126</v>
      </c>
      <c r="D15" s="71"/>
      <c r="E15" s="2" t="s">
        <v>119</v>
      </c>
      <c r="F15" s="52">
        <v>7061</v>
      </c>
      <c r="G15" s="52">
        <v>0</v>
      </c>
      <c r="H15" s="52">
        <f>F15*AO15</f>
        <v>0</v>
      </c>
      <c r="I15" s="52">
        <f>F15*AP15</f>
        <v>0</v>
      </c>
      <c r="J15" s="52">
        <f>F15*G15</f>
        <v>0</v>
      </c>
      <c r="K15" s="53" t="s">
        <v>120</v>
      </c>
      <c r="Z15" s="52">
        <f>IF(AQ15="5",BJ15,0)</f>
        <v>0</v>
      </c>
      <c r="AB15" s="52">
        <f>IF(AQ15="1",BH15,0)</f>
        <v>0</v>
      </c>
      <c r="AC15" s="52">
        <f>IF(AQ15="1",BI15,0)</f>
        <v>0</v>
      </c>
      <c r="AD15" s="52">
        <f>IF(AQ15="7",BH15,0)</f>
        <v>0</v>
      </c>
      <c r="AE15" s="52">
        <f>IF(AQ15="7",BI15,0)</f>
        <v>0</v>
      </c>
      <c r="AF15" s="52">
        <f>IF(AQ15="2",BH15,0)</f>
        <v>0</v>
      </c>
      <c r="AG15" s="52">
        <f>IF(AQ15="2",BI15,0)</f>
        <v>0</v>
      </c>
      <c r="AH15" s="52">
        <f>IF(AQ15="0",BJ15,0)</f>
        <v>0</v>
      </c>
      <c r="AI15" s="34" t="s">
        <v>115</v>
      </c>
      <c r="AJ15" s="52">
        <f>IF(AN15=0,J15,0)</f>
        <v>0</v>
      </c>
      <c r="AK15" s="52">
        <f>IF(AN15=12,J15,0)</f>
        <v>0</v>
      </c>
      <c r="AL15" s="52">
        <f>IF(AN15=21,J15,0)</f>
        <v>0</v>
      </c>
      <c r="AN15" s="52">
        <v>21</v>
      </c>
      <c r="AO15" s="52">
        <f>G15*0</f>
        <v>0</v>
      </c>
      <c r="AP15" s="52">
        <f>G15*(1-0)</f>
        <v>0</v>
      </c>
      <c r="AQ15" s="54" t="s">
        <v>116</v>
      </c>
      <c r="AV15" s="52">
        <f>AW15+AX15</f>
        <v>0</v>
      </c>
      <c r="AW15" s="52">
        <f>F15*AO15</f>
        <v>0</v>
      </c>
      <c r="AX15" s="52">
        <f>F15*AP15</f>
        <v>0</v>
      </c>
      <c r="AY15" s="54" t="s">
        <v>121</v>
      </c>
      <c r="AZ15" s="54" t="s">
        <v>122</v>
      </c>
      <c r="BA15" s="34" t="s">
        <v>123</v>
      </c>
      <c r="BC15" s="52">
        <f>AW15+AX15</f>
        <v>0</v>
      </c>
      <c r="BD15" s="52">
        <f>G15/(100-BE15)*100</f>
        <v>0</v>
      </c>
      <c r="BE15" s="52">
        <v>0</v>
      </c>
      <c r="BF15" s="52">
        <f>15</f>
        <v>15</v>
      </c>
      <c r="BH15" s="52">
        <f>F15*AO15</f>
        <v>0</v>
      </c>
      <c r="BI15" s="52">
        <f>F15*AP15</f>
        <v>0</v>
      </c>
      <c r="BJ15" s="52">
        <f>F15*G15</f>
        <v>0</v>
      </c>
      <c r="BK15" s="52"/>
      <c r="BL15" s="52">
        <v>11</v>
      </c>
      <c r="BW15" s="52">
        <v>21</v>
      </c>
      <c r="BX15" s="3" t="s">
        <v>126</v>
      </c>
    </row>
    <row r="16" spans="1:76" x14ac:dyDescent="0.25">
      <c r="A16" s="48" t="s">
        <v>4</v>
      </c>
      <c r="B16" s="49" t="s">
        <v>127</v>
      </c>
      <c r="C16" s="146" t="s">
        <v>128</v>
      </c>
      <c r="D16" s="147"/>
      <c r="E16" s="50" t="s">
        <v>76</v>
      </c>
      <c r="F16" s="50" t="s">
        <v>76</v>
      </c>
      <c r="G16" s="50" t="s">
        <v>76</v>
      </c>
      <c r="H16" s="28">
        <f>SUM(H17:H21)</f>
        <v>0</v>
      </c>
      <c r="I16" s="28">
        <f>SUM(I17:I21)</f>
        <v>0</v>
      </c>
      <c r="J16" s="28">
        <f>SUM(J17:J21)</f>
        <v>0</v>
      </c>
      <c r="K16" s="51" t="s">
        <v>4</v>
      </c>
      <c r="AI16" s="34" t="s">
        <v>115</v>
      </c>
      <c r="AS16" s="28">
        <f>SUM(AJ17:AJ21)</f>
        <v>0</v>
      </c>
      <c r="AT16" s="28">
        <f>SUM(AK17:AK21)</f>
        <v>0</v>
      </c>
      <c r="AU16" s="28">
        <f>SUM(AL17:AL21)</f>
        <v>0</v>
      </c>
    </row>
    <row r="17" spans="1:76" x14ac:dyDescent="0.25">
      <c r="A17" s="1" t="s">
        <v>129</v>
      </c>
      <c r="B17" s="2" t="s">
        <v>130</v>
      </c>
      <c r="C17" s="74" t="s">
        <v>131</v>
      </c>
      <c r="D17" s="71"/>
      <c r="E17" s="2" t="s">
        <v>119</v>
      </c>
      <c r="F17" s="52">
        <v>7061</v>
      </c>
      <c r="G17" s="52">
        <v>0</v>
      </c>
      <c r="H17" s="52">
        <f>F17*AO17</f>
        <v>0</v>
      </c>
      <c r="I17" s="52">
        <f>F17*AP17</f>
        <v>0</v>
      </c>
      <c r="J17" s="52">
        <f>F17*G17</f>
        <v>0</v>
      </c>
      <c r="K17" s="53" t="s">
        <v>120</v>
      </c>
      <c r="Z17" s="52">
        <f>IF(AQ17="5",BJ17,0)</f>
        <v>0</v>
      </c>
      <c r="AB17" s="52">
        <f>IF(AQ17="1",BH17,0)</f>
        <v>0</v>
      </c>
      <c r="AC17" s="52">
        <f>IF(AQ17="1",BI17,0)</f>
        <v>0</v>
      </c>
      <c r="AD17" s="52">
        <f>IF(AQ17="7",BH17,0)</f>
        <v>0</v>
      </c>
      <c r="AE17" s="52">
        <f>IF(AQ17="7",BI17,0)</f>
        <v>0</v>
      </c>
      <c r="AF17" s="52">
        <f>IF(AQ17="2",BH17,0)</f>
        <v>0</v>
      </c>
      <c r="AG17" s="52">
        <f>IF(AQ17="2",BI17,0)</f>
        <v>0</v>
      </c>
      <c r="AH17" s="52">
        <f>IF(AQ17="0",BJ17,0)</f>
        <v>0</v>
      </c>
      <c r="AI17" s="34" t="s">
        <v>115</v>
      </c>
      <c r="AJ17" s="52">
        <f>IF(AN17=0,J17,0)</f>
        <v>0</v>
      </c>
      <c r="AK17" s="52">
        <f>IF(AN17=12,J17,0)</f>
        <v>0</v>
      </c>
      <c r="AL17" s="52">
        <f>IF(AN17=21,J17,0)</f>
        <v>0</v>
      </c>
      <c r="AN17" s="52">
        <v>21</v>
      </c>
      <c r="AO17" s="52">
        <f>G17*0</f>
        <v>0</v>
      </c>
      <c r="AP17" s="52">
        <f>G17*(1-0)</f>
        <v>0</v>
      </c>
      <c r="AQ17" s="54" t="s">
        <v>116</v>
      </c>
      <c r="AV17" s="52">
        <f>AW17+AX17</f>
        <v>0</v>
      </c>
      <c r="AW17" s="52">
        <f>F17*AO17</f>
        <v>0</v>
      </c>
      <c r="AX17" s="52">
        <f>F17*AP17</f>
        <v>0</v>
      </c>
      <c r="AY17" s="54" t="s">
        <v>132</v>
      </c>
      <c r="AZ17" s="54" t="s">
        <v>122</v>
      </c>
      <c r="BA17" s="34" t="s">
        <v>123</v>
      </c>
      <c r="BC17" s="52">
        <f>AW17+AX17</f>
        <v>0</v>
      </c>
      <c r="BD17" s="52">
        <f>G17/(100-BE17)*100</f>
        <v>0</v>
      </c>
      <c r="BE17" s="52">
        <v>0</v>
      </c>
      <c r="BF17" s="52">
        <f>17</f>
        <v>17</v>
      </c>
      <c r="BH17" s="52">
        <f>F17*AO17</f>
        <v>0</v>
      </c>
      <c r="BI17" s="52">
        <f>F17*AP17</f>
        <v>0</v>
      </c>
      <c r="BJ17" s="52">
        <f>F17*G17</f>
        <v>0</v>
      </c>
      <c r="BK17" s="52"/>
      <c r="BL17" s="52">
        <v>18</v>
      </c>
      <c r="BW17" s="52">
        <v>21</v>
      </c>
      <c r="BX17" s="3" t="s">
        <v>131</v>
      </c>
    </row>
    <row r="18" spans="1:76" x14ac:dyDescent="0.25">
      <c r="A18" s="1" t="s">
        <v>133</v>
      </c>
      <c r="B18" s="2" t="s">
        <v>134</v>
      </c>
      <c r="C18" s="74" t="s">
        <v>135</v>
      </c>
      <c r="D18" s="71"/>
      <c r="E18" s="2" t="s">
        <v>119</v>
      </c>
      <c r="F18" s="52">
        <v>7061</v>
      </c>
      <c r="G18" s="52">
        <v>0</v>
      </c>
      <c r="H18" s="52">
        <f>F18*AO18</f>
        <v>0</v>
      </c>
      <c r="I18" s="52">
        <f>F18*AP18</f>
        <v>0</v>
      </c>
      <c r="J18" s="52">
        <f>F18*G18</f>
        <v>0</v>
      </c>
      <c r="K18" s="53" t="s">
        <v>120</v>
      </c>
      <c r="Z18" s="52">
        <f>IF(AQ18="5",BJ18,0)</f>
        <v>0</v>
      </c>
      <c r="AB18" s="52">
        <f>IF(AQ18="1",BH18,0)</f>
        <v>0</v>
      </c>
      <c r="AC18" s="52">
        <f>IF(AQ18="1",BI18,0)</f>
        <v>0</v>
      </c>
      <c r="AD18" s="52">
        <f>IF(AQ18="7",BH18,0)</f>
        <v>0</v>
      </c>
      <c r="AE18" s="52">
        <f>IF(AQ18="7",BI18,0)</f>
        <v>0</v>
      </c>
      <c r="AF18" s="52">
        <f>IF(AQ18="2",BH18,0)</f>
        <v>0</v>
      </c>
      <c r="AG18" s="52">
        <f>IF(AQ18="2",BI18,0)</f>
        <v>0</v>
      </c>
      <c r="AH18" s="52">
        <f>IF(AQ18="0",BJ18,0)</f>
        <v>0</v>
      </c>
      <c r="AI18" s="34" t="s">
        <v>115</v>
      </c>
      <c r="AJ18" s="52">
        <f>IF(AN18=0,J18,0)</f>
        <v>0</v>
      </c>
      <c r="AK18" s="52">
        <f>IF(AN18=12,J18,0)</f>
        <v>0</v>
      </c>
      <c r="AL18" s="52">
        <f>IF(AN18=21,J18,0)</f>
        <v>0</v>
      </c>
      <c r="AN18" s="52">
        <v>21</v>
      </c>
      <c r="AO18" s="52">
        <f>G18*0</f>
        <v>0</v>
      </c>
      <c r="AP18" s="52">
        <f>G18*(1-0)</f>
        <v>0</v>
      </c>
      <c r="AQ18" s="54" t="s">
        <v>116</v>
      </c>
      <c r="AV18" s="52">
        <f>AW18+AX18</f>
        <v>0</v>
      </c>
      <c r="AW18" s="52">
        <f>F18*AO18</f>
        <v>0</v>
      </c>
      <c r="AX18" s="52">
        <f>F18*AP18</f>
        <v>0</v>
      </c>
      <c r="AY18" s="54" t="s">
        <v>132</v>
      </c>
      <c r="AZ18" s="54" t="s">
        <v>122</v>
      </c>
      <c r="BA18" s="34" t="s">
        <v>123</v>
      </c>
      <c r="BC18" s="52">
        <f>AW18+AX18</f>
        <v>0</v>
      </c>
      <c r="BD18" s="52">
        <f>G18/(100-BE18)*100</f>
        <v>0</v>
      </c>
      <c r="BE18" s="52">
        <v>0</v>
      </c>
      <c r="BF18" s="52">
        <f>18</f>
        <v>18</v>
      </c>
      <c r="BH18" s="52">
        <f>F18*AO18</f>
        <v>0</v>
      </c>
      <c r="BI18" s="52">
        <f>F18*AP18</f>
        <v>0</v>
      </c>
      <c r="BJ18" s="52">
        <f>F18*G18</f>
        <v>0</v>
      </c>
      <c r="BK18" s="52"/>
      <c r="BL18" s="52">
        <v>18</v>
      </c>
      <c r="BW18" s="52">
        <v>21</v>
      </c>
      <c r="BX18" s="3" t="s">
        <v>135</v>
      </c>
    </row>
    <row r="19" spans="1:76" x14ac:dyDescent="0.25">
      <c r="A19" s="1" t="s">
        <v>136</v>
      </c>
      <c r="B19" s="2" t="s">
        <v>137</v>
      </c>
      <c r="C19" s="74" t="s">
        <v>138</v>
      </c>
      <c r="D19" s="71"/>
      <c r="E19" s="2" t="s">
        <v>119</v>
      </c>
      <c r="F19" s="52">
        <v>7061</v>
      </c>
      <c r="G19" s="52">
        <v>0</v>
      </c>
      <c r="H19" s="52">
        <f>F19*AO19</f>
        <v>0</v>
      </c>
      <c r="I19" s="52">
        <f>F19*AP19</f>
        <v>0</v>
      </c>
      <c r="J19" s="52">
        <f>F19*G19</f>
        <v>0</v>
      </c>
      <c r="K19" s="53" t="s">
        <v>120</v>
      </c>
      <c r="Z19" s="52">
        <f>IF(AQ19="5",BJ19,0)</f>
        <v>0</v>
      </c>
      <c r="AB19" s="52">
        <f>IF(AQ19="1",BH19,0)</f>
        <v>0</v>
      </c>
      <c r="AC19" s="52">
        <f>IF(AQ19="1",BI19,0)</f>
        <v>0</v>
      </c>
      <c r="AD19" s="52">
        <f>IF(AQ19="7",BH19,0)</f>
        <v>0</v>
      </c>
      <c r="AE19" s="52">
        <f>IF(AQ19="7",BI19,0)</f>
        <v>0</v>
      </c>
      <c r="AF19" s="52">
        <f>IF(AQ19="2",BH19,0)</f>
        <v>0</v>
      </c>
      <c r="AG19" s="52">
        <f>IF(AQ19="2",BI19,0)</f>
        <v>0</v>
      </c>
      <c r="AH19" s="52">
        <f>IF(AQ19="0",BJ19,0)</f>
        <v>0</v>
      </c>
      <c r="AI19" s="34" t="s">
        <v>115</v>
      </c>
      <c r="AJ19" s="52">
        <f>IF(AN19=0,J19,0)</f>
        <v>0</v>
      </c>
      <c r="AK19" s="52">
        <f>IF(AN19=12,J19,0)</f>
        <v>0</v>
      </c>
      <c r="AL19" s="52">
        <f>IF(AN19=21,J19,0)</f>
        <v>0</v>
      </c>
      <c r="AN19" s="52">
        <v>21</v>
      </c>
      <c r="AO19" s="52">
        <f>G19*0</f>
        <v>0</v>
      </c>
      <c r="AP19" s="52">
        <f>G19*(1-0)</f>
        <v>0</v>
      </c>
      <c r="AQ19" s="54" t="s">
        <v>116</v>
      </c>
      <c r="AV19" s="52">
        <f>AW19+AX19</f>
        <v>0</v>
      </c>
      <c r="AW19" s="52">
        <f>F19*AO19</f>
        <v>0</v>
      </c>
      <c r="AX19" s="52">
        <f>F19*AP19</f>
        <v>0</v>
      </c>
      <c r="AY19" s="54" t="s">
        <v>132</v>
      </c>
      <c r="AZ19" s="54" t="s">
        <v>122</v>
      </c>
      <c r="BA19" s="34" t="s">
        <v>123</v>
      </c>
      <c r="BC19" s="52">
        <f>AW19+AX19</f>
        <v>0</v>
      </c>
      <c r="BD19" s="52">
        <f>G19/(100-BE19)*100</f>
        <v>0</v>
      </c>
      <c r="BE19" s="52">
        <v>0</v>
      </c>
      <c r="BF19" s="52">
        <f>19</f>
        <v>19</v>
      </c>
      <c r="BH19" s="52">
        <f>F19*AO19</f>
        <v>0</v>
      </c>
      <c r="BI19" s="52">
        <f>F19*AP19</f>
        <v>0</v>
      </c>
      <c r="BJ19" s="52">
        <f>F19*G19</f>
        <v>0</v>
      </c>
      <c r="BK19" s="52"/>
      <c r="BL19" s="52">
        <v>18</v>
      </c>
      <c r="BW19" s="52">
        <v>21</v>
      </c>
      <c r="BX19" s="3" t="s">
        <v>138</v>
      </c>
    </row>
    <row r="20" spans="1:76" x14ac:dyDescent="0.25">
      <c r="A20" s="1" t="s">
        <v>139</v>
      </c>
      <c r="B20" s="2" t="s">
        <v>134</v>
      </c>
      <c r="C20" s="74" t="s">
        <v>135</v>
      </c>
      <c r="D20" s="71"/>
      <c r="E20" s="2" t="s">
        <v>119</v>
      </c>
      <c r="F20" s="52">
        <v>7061</v>
      </c>
      <c r="G20" s="52">
        <v>0</v>
      </c>
      <c r="H20" s="52">
        <f>F20*AO20</f>
        <v>0</v>
      </c>
      <c r="I20" s="52">
        <f>F20*AP20</f>
        <v>0</v>
      </c>
      <c r="J20" s="52">
        <f>F20*G20</f>
        <v>0</v>
      </c>
      <c r="K20" s="53" t="s">
        <v>120</v>
      </c>
      <c r="Z20" s="52">
        <f>IF(AQ20="5",BJ20,0)</f>
        <v>0</v>
      </c>
      <c r="AB20" s="52">
        <f>IF(AQ20="1",BH20,0)</f>
        <v>0</v>
      </c>
      <c r="AC20" s="52">
        <f>IF(AQ20="1",BI20,0)</f>
        <v>0</v>
      </c>
      <c r="AD20" s="52">
        <f>IF(AQ20="7",BH20,0)</f>
        <v>0</v>
      </c>
      <c r="AE20" s="52">
        <f>IF(AQ20="7",BI20,0)</f>
        <v>0</v>
      </c>
      <c r="AF20" s="52">
        <f>IF(AQ20="2",BH20,0)</f>
        <v>0</v>
      </c>
      <c r="AG20" s="52">
        <f>IF(AQ20="2",BI20,0)</f>
        <v>0</v>
      </c>
      <c r="AH20" s="52">
        <f>IF(AQ20="0",BJ20,0)</f>
        <v>0</v>
      </c>
      <c r="AI20" s="34" t="s">
        <v>115</v>
      </c>
      <c r="AJ20" s="52">
        <f>IF(AN20=0,J20,0)</f>
        <v>0</v>
      </c>
      <c r="AK20" s="52">
        <f>IF(AN20=12,J20,0)</f>
        <v>0</v>
      </c>
      <c r="AL20" s="52">
        <f>IF(AN20=21,J20,0)</f>
        <v>0</v>
      </c>
      <c r="AN20" s="52">
        <v>21</v>
      </c>
      <c r="AO20" s="52">
        <f>G20*0</f>
        <v>0</v>
      </c>
      <c r="AP20" s="52">
        <f>G20*(1-0)</f>
        <v>0</v>
      </c>
      <c r="AQ20" s="54" t="s">
        <v>116</v>
      </c>
      <c r="AV20" s="52">
        <f>AW20+AX20</f>
        <v>0</v>
      </c>
      <c r="AW20" s="52">
        <f>F20*AO20</f>
        <v>0</v>
      </c>
      <c r="AX20" s="52">
        <f>F20*AP20</f>
        <v>0</v>
      </c>
      <c r="AY20" s="54" t="s">
        <v>132</v>
      </c>
      <c r="AZ20" s="54" t="s">
        <v>122</v>
      </c>
      <c r="BA20" s="34" t="s">
        <v>123</v>
      </c>
      <c r="BC20" s="52">
        <f>AW20+AX20</f>
        <v>0</v>
      </c>
      <c r="BD20" s="52">
        <f>G20/(100-BE20)*100</f>
        <v>0</v>
      </c>
      <c r="BE20" s="52">
        <v>0</v>
      </c>
      <c r="BF20" s="52">
        <f>20</f>
        <v>20</v>
      </c>
      <c r="BH20" s="52">
        <f>F20*AO20</f>
        <v>0</v>
      </c>
      <c r="BI20" s="52">
        <f>F20*AP20</f>
        <v>0</v>
      </c>
      <c r="BJ20" s="52">
        <f>F20*G20</f>
        <v>0</v>
      </c>
      <c r="BK20" s="52"/>
      <c r="BL20" s="52">
        <v>18</v>
      </c>
      <c r="BW20" s="52">
        <v>21</v>
      </c>
      <c r="BX20" s="3" t="s">
        <v>135</v>
      </c>
    </row>
    <row r="21" spans="1:76" x14ac:dyDescent="0.25">
      <c r="A21" s="1" t="s">
        <v>140</v>
      </c>
      <c r="B21" s="2" t="s">
        <v>137</v>
      </c>
      <c r="C21" s="74" t="s">
        <v>138</v>
      </c>
      <c r="D21" s="71"/>
      <c r="E21" s="2" t="s">
        <v>119</v>
      </c>
      <c r="F21" s="52">
        <v>7061</v>
      </c>
      <c r="G21" s="52">
        <v>0</v>
      </c>
      <c r="H21" s="52">
        <f>F21*AO21</f>
        <v>0</v>
      </c>
      <c r="I21" s="52">
        <f>F21*AP21</f>
        <v>0</v>
      </c>
      <c r="J21" s="52">
        <f>F21*G21</f>
        <v>0</v>
      </c>
      <c r="K21" s="53" t="s">
        <v>120</v>
      </c>
      <c r="Z21" s="52">
        <f>IF(AQ21="5",BJ21,0)</f>
        <v>0</v>
      </c>
      <c r="AB21" s="52">
        <f>IF(AQ21="1",BH21,0)</f>
        <v>0</v>
      </c>
      <c r="AC21" s="52">
        <f>IF(AQ21="1",BI21,0)</f>
        <v>0</v>
      </c>
      <c r="AD21" s="52">
        <f>IF(AQ21="7",BH21,0)</f>
        <v>0</v>
      </c>
      <c r="AE21" s="52">
        <f>IF(AQ21="7",BI21,0)</f>
        <v>0</v>
      </c>
      <c r="AF21" s="52">
        <f>IF(AQ21="2",BH21,0)</f>
        <v>0</v>
      </c>
      <c r="AG21" s="52">
        <f>IF(AQ21="2",BI21,0)</f>
        <v>0</v>
      </c>
      <c r="AH21" s="52">
        <f>IF(AQ21="0",BJ21,0)</f>
        <v>0</v>
      </c>
      <c r="AI21" s="34" t="s">
        <v>115</v>
      </c>
      <c r="AJ21" s="52">
        <f>IF(AN21=0,J21,0)</f>
        <v>0</v>
      </c>
      <c r="AK21" s="52">
        <f>IF(AN21=12,J21,0)</f>
        <v>0</v>
      </c>
      <c r="AL21" s="52">
        <f>IF(AN21=21,J21,0)</f>
        <v>0</v>
      </c>
      <c r="AN21" s="52">
        <v>21</v>
      </c>
      <c r="AO21" s="52">
        <f>G21*0</f>
        <v>0</v>
      </c>
      <c r="AP21" s="52">
        <f>G21*(1-0)</f>
        <v>0</v>
      </c>
      <c r="AQ21" s="54" t="s">
        <v>116</v>
      </c>
      <c r="AV21" s="52">
        <f>AW21+AX21</f>
        <v>0</v>
      </c>
      <c r="AW21" s="52">
        <f>F21*AO21</f>
        <v>0</v>
      </c>
      <c r="AX21" s="52">
        <f>F21*AP21</f>
        <v>0</v>
      </c>
      <c r="AY21" s="54" t="s">
        <v>132</v>
      </c>
      <c r="AZ21" s="54" t="s">
        <v>122</v>
      </c>
      <c r="BA21" s="34" t="s">
        <v>123</v>
      </c>
      <c r="BC21" s="52">
        <f>AW21+AX21</f>
        <v>0</v>
      </c>
      <c r="BD21" s="52">
        <f>G21/(100-BE21)*100</f>
        <v>0</v>
      </c>
      <c r="BE21" s="52">
        <v>0</v>
      </c>
      <c r="BF21" s="52">
        <f>21</f>
        <v>21</v>
      </c>
      <c r="BH21" s="52">
        <f>F21*AO21</f>
        <v>0</v>
      </c>
      <c r="BI21" s="52">
        <f>F21*AP21</f>
        <v>0</v>
      </c>
      <c r="BJ21" s="52">
        <f>F21*G21</f>
        <v>0</v>
      </c>
      <c r="BK21" s="52"/>
      <c r="BL21" s="52">
        <v>18</v>
      </c>
      <c r="BW21" s="52">
        <v>21</v>
      </c>
      <c r="BX21" s="3" t="s">
        <v>138</v>
      </c>
    </row>
    <row r="22" spans="1:76" x14ac:dyDescent="0.25">
      <c r="A22" s="48" t="s">
        <v>4</v>
      </c>
      <c r="B22" s="49" t="s">
        <v>141</v>
      </c>
      <c r="C22" s="146" t="s">
        <v>142</v>
      </c>
      <c r="D22" s="147"/>
      <c r="E22" s="50" t="s">
        <v>76</v>
      </c>
      <c r="F22" s="50" t="s">
        <v>76</v>
      </c>
      <c r="G22" s="50" t="s">
        <v>76</v>
      </c>
      <c r="H22" s="28">
        <f>SUM(H23:H23)</f>
        <v>0</v>
      </c>
      <c r="I22" s="28">
        <f>SUM(I23:I23)</f>
        <v>0</v>
      </c>
      <c r="J22" s="28">
        <f>SUM(J23:J23)</f>
        <v>0</v>
      </c>
      <c r="K22" s="51" t="s">
        <v>4</v>
      </c>
      <c r="AI22" s="34" t="s">
        <v>115</v>
      </c>
      <c r="AS22" s="28">
        <f>SUM(AJ23:AJ23)</f>
        <v>0</v>
      </c>
      <c r="AT22" s="28">
        <f>SUM(AK23:AK23)</f>
        <v>0</v>
      </c>
      <c r="AU22" s="28">
        <f>SUM(AL23:AL23)</f>
        <v>0</v>
      </c>
    </row>
    <row r="23" spans="1:76" x14ac:dyDescent="0.25">
      <c r="A23" s="1" t="s">
        <v>143</v>
      </c>
      <c r="B23" s="2" t="s">
        <v>144</v>
      </c>
      <c r="C23" s="74" t="s">
        <v>145</v>
      </c>
      <c r="D23" s="71"/>
      <c r="E23" s="2" t="s">
        <v>146</v>
      </c>
      <c r="F23" s="52">
        <v>1412</v>
      </c>
      <c r="G23" s="52">
        <v>0</v>
      </c>
      <c r="H23" s="52">
        <f>F23*AO23</f>
        <v>0</v>
      </c>
      <c r="I23" s="52">
        <f>F23*AP23</f>
        <v>0</v>
      </c>
      <c r="J23" s="52">
        <f>F23*G23</f>
        <v>0</v>
      </c>
      <c r="K23" s="53" t="s">
        <v>120</v>
      </c>
      <c r="Z23" s="52">
        <f>IF(AQ23="5",BJ23,0)</f>
        <v>0</v>
      </c>
      <c r="AB23" s="52">
        <f>IF(AQ23="1",BH23,0)</f>
        <v>0</v>
      </c>
      <c r="AC23" s="52">
        <f>IF(AQ23="1",BI23,0)</f>
        <v>0</v>
      </c>
      <c r="AD23" s="52">
        <f>IF(AQ23="7",BH23,0)</f>
        <v>0</v>
      </c>
      <c r="AE23" s="52">
        <f>IF(AQ23="7",BI23,0)</f>
        <v>0</v>
      </c>
      <c r="AF23" s="52">
        <f>IF(AQ23="2",BH23,0)</f>
        <v>0</v>
      </c>
      <c r="AG23" s="52">
        <f>IF(AQ23="2",BI23,0)</f>
        <v>0</v>
      </c>
      <c r="AH23" s="52">
        <f>IF(AQ23="0",BJ23,0)</f>
        <v>0</v>
      </c>
      <c r="AI23" s="34" t="s">
        <v>115</v>
      </c>
      <c r="AJ23" s="52">
        <f>IF(AN23=0,J23,0)</f>
        <v>0</v>
      </c>
      <c r="AK23" s="52">
        <f>IF(AN23=12,J23,0)</f>
        <v>0</v>
      </c>
      <c r="AL23" s="52">
        <f>IF(AN23=21,J23,0)</f>
        <v>0</v>
      </c>
      <c r="AN23" s="52">
        <v>21</v>
      </c>
      <c r="AO23" s="52">
        <f>G23*0</f>
        <v>0</v>
      </c>
      <c r="AP23" s="52">
        <f>G23*(1-0)</f>
        <v>0</v>
      </c>
      <c r="AQ23" s="54" t="s">
        <v>136</v>
      </c>
      <c r="AV23" s="52">
        <f>AW23+AX23</f>
        <v>0</v>
      </c>
      <c r="AW23" s="52">
        <f>F23*AO23</f>
        <v>0</v>
      </c>
      <c r="AX23" s="52">
        <f>F23*AP23</f>
        <v>0</v>
      </c>
      <c r="AY23" s="54" t="s">
        <v>147</v>
      </c>
      <c r="AZ23" s="54" t="s">
        <v>148</v>
      </c>
      <c r="BA23" s="34" t="s">
        <v>123</v>
      </c>
      <c r="BC23" s="52">
        <f>AW23+AX23</f>
        <v>0</v>
      </c>
      <c r="BD23" s="52">
        <f>G23/(100-BE23)*100</f>
        <v>0</v>
      </c>
      <c r="BE23" s="52">
        <v>0</v>
      </c>
      <c r="BF23" s="52">
        <f>23</f>
        <v>23</v>
      </c>
      <c r="BH23" s="52">
        <f>F23*AO23</f>
        <v>0</v>
      </c>
      <c r="BI23" s="52">
        <f>F23*AP23</f>
        <v>0</v>
      </c>
      <c r="BJ23" s="52">
        <f>F23*G23</f>
        <v>0</v>
      </c>
      <c r="BK23" s="52"/>
      <c r="BL23" s="52"/>
      <c r="BW23" s="52">
        <v>21</v>
      </c>
      <c r="BX23" s="3" t="s">
        <v>145</v>
      </c>
    </row>
    <row r="24" spans="1:76" x14ac:dyDescent="0.25">
      <c r="A24" s="48" t="s">
        <v>4</v>
      </c>
      <c r="B24" s="49" t="s">
        <v>149</v>
      </c>
      <c r="C24" s="146" t="s">
        <v>40</v>
      </c>
      <c r="D24" s="147"/>
      <c r="E24" s="50" t="s">
        <v>76</v>
      </c>
      <c r="F24" s="50" t="s">
        <v>76</v>
      </c>
      <c r="G24" s="50" t="s">
        <v>76</v>
      </c>
      <c r="H24" s="28">
        <f>SUM(H25:H27)</f>
        <v>0</v>
      </c>
      <c r="I24" s="28">
        <f>SUM(I25:I27)</f>
        <v>0</v>
      </c>
      <c r="J24" s="28">
        <f>SUM(J25:J27)</f>
        <v>0</v>
      </c>
      <c r="K24" s="51" t="s">
        <v>4</v>
      </c>
      <c r="AI24" s="34" t="s">
        <v>115</v>
      </c>
      <c r="AS24" s="28">
        <f>SUM(AJ25:AJ27)</f>
        <v>0</v>
      </c>
      <c r="AT24" s="28">
        <f>SUM(AK25:AK27)</f>
        <v>0</v>
      </c>
      <c r="AU24" s="28">
        <f>SUM(AL25:AL27)</f>
        <v>0</v>
      </c>
    </row>
    <row r="25" spans="1:76" x14ac:dyDescent="0.25">
      <c r="A25" s="1" t="s">
        <v>150</v>
      </c>
      <c r="B25" s="2" t="s">
        <v>151</v>
      </c>
      <c r="C25" s="74" t="s">
        <v>152</v>
      </c>
      <c r="D25" s="71"/>
      <c r="E25" s="2" t="s">
        <v>153</v>
      </c>
      <c r="F25" s="52">
        <v>1412</v>
      </c>
      <c r="G25" s="52">
        <v>0</v>
      </c>
      <c r="H25" s="52">
        <f>F25*AO25</f>
        <v>0</v>
      </c>
      <c r="I25" s="52">
        <f>F25*AP25</f>
        <v>0</v>
      </c>
      <c r="J25" s="52">
        <f>F25*G25</f>
        <v>0</v>
      </c>
      <c r="K25" s="53" t="s">
        <v>120</v>
      </c>
      <c r="Z25" s="52">
        <f>IF(AQ25="5",BJ25,0)</f>
        <v>0</v>
      </c>
      <c r="AB25" s="52">
        <f>IF(AQ25="1",BH25,0)</f>
        <v>0</v>
      </c>
      <c r="AC25" s="52">
        <f>IF(AQ25="1",BI25,0)</f>
        <v>0</v>
      </c>
      <c r="AD25" s="52">
        <f>IF(AQ25="7",BH25,0)</f>
        <v>0</v>
      </c>
      <c r="AE25" s="52">
        <f>IF(AQ25="7",BI25,0)</f>
        <v>0</v>
      </c>
      <c r="AF25" s="52">
        <f>IF(AQ25="2",BH25,0)</f>
        <v>0</v>
      </c>
      <c r="AG25" s="52">
        <f>IF(AQ25="2",BI25,0)</f>
        <v>0</v>
      </c>
      <c r="AH25" s="52">
        <f>IF(AQ25="0",BJ25,0)</f>
        <v>0</v>
      </c>
      <c r="AI25" s="34" t="s">
        <v>115</v>
      </c>
      <c r="AJ25" s="52">
        <f>IF(AN25=0,J25,0)</f>
        <v>0</v>
      </c>
      <c r="AK25" s="52">
        <f>IF(AN25=12,J25,0)</f>
        <v>0</v>
      </c>
      <c r="AL25" s="52">
        <f>IF(AN25=21,J25,0)</f>
        <v>0</v>
      </c>
      <c r="AN25" s="52">
        <v>21</v>
      </c>
      <c r="AO25" s="52">
        <f>G25*1</f>
        <v>0</v>
      </c>
      <c r="AP25" s="52">
        <f>G25*(1-1)</f>
        <v>0</v>
      </c>
      <c r="AQ25" s="54" t="s">
        <v>154</v>
      </c>
      <c r="AV25" s="52">
        <f>AW25+AX25</f>
        <v>0</v>
      </c>
      <c r="AW25" s="52">
        <f>F25*AO25</f>
        <v>0</v>
      </c>
      <c r="AX25" s="52">
        <f>F25*AP25</f>
        <v>0</v>
      </c>
      <c r="AY25" s="54" t="s">
        <v>155</v>
      </c>
      <c r="AZ25" s="54" t="s">
        <v>156</v>
      </c>
      <c r="BA25" s="34" t="s">
        <v>123</v>
      </c>
      <c r="BC25" s="52">
        <f>AW25+AX25</f>
        <v>0</v>
      </c>
      <c r="BD25" s="52">
        <f>G25/(100-BE25)*100</f>
        <v>0</v>
      </c>
      <c r="BE25" s="52">
        <v>0</v>
      </c>
      <c r="BF25" s="52">
        <f>25</f>
        <v>25</v>
      </c>
      <c r="BH25" s="52">
        <f>F25*AO25</f>
        <v>0</v>
      </c>
      <c r="BI25" s="52">
        <f>F25*AP25</f>
        <v>0</v>
      </c>
      <c r="BJ25" s="52">
        <f>F25*G25</f>
        <v>0</v>
      </c>
      <c r="BK25" s="52"/>
      <c r="BL25" s="52"/>
      <c r="BW25" s="52">
        <v>21</v>
      </c>
      <c r="BX25" s="3" t="s">
        <v>152</v>
      </c>
    </row>
    <row r="26" spans="1:76" ht="13.5" customHeight="1" x14ac:dyDescent="0.25">
      <c r="A26" s="55"/>
      <c r="B26" s="56" t="s">
        <v>60</v>
      </c>
      <c r="C26" s="153" t="s">
        <v>157</v>
      </c>
      <c r="D26" s="154"/>
      <c r="E26" s="154"/>
      <c r="F26" s="154"/>
      <c r="G26" s="154"/>
      <c r="H26" s="154"/>
      <c r="I26" s="154"/>
      <c r="J26" s="154"/>
      <c r="K26" s="155"/>
    </row>
    <row r="27" spans="1:76" x14ac:dyDescent="0.25">
      <c r="A27" s="1" t="s">
        <v>158</v>
      </c>
      <c r="B27" s="2" t="s">
        <v>159</v>
      </c>
      <c r="C27" s="74" t="s">
        <v>160</v>
      </c>
      <c r="D27" s="71"/>
      <c r="E27" s="2" t="s">
        <v>161</v>
      </c>
      <c r="F27" s="52">
        <v>3.5</v>
      </c>
      <c r="G27" s="52">
        <v>0</v>
      </c>
      <c r="H27" s="52">
        <f>F27*AO27</f>
        <v>0</v>
      </c>
      <c r="I27" s="52">
        <f>F27*AP27</f>
        <v>0</v>
      </c>
      <c r="J27" s="52">
        <f>F27*G27</f>
        <v>0</v>
      </c>
      <c r="K27" s="53"/>
      <c r="Z27" s="52">
        <f>IF(AQ27="5",BJ27,0)</f>
        <v>0</v>
      </c>
      <c r="AB27" s="52">
        <f>IF(AQ27="1",BH27,0)</f>
        <v>0</v>
      </c>
      <c r="AC27" s="52">
        <f>IF(AQ27="1",BI27,0)</f>
        <v>0</v>
      </c>
      <c r="AD27" s="52">
        <f>IF(AQ27="7",BH27,0)</f>
        <v>0</v>
      </c>
      <c r="AE27" s="52">
        <f>IF(AQ27="7",BI27,0)</f>
        <v>0</v>
      </c>
      <c r="AF27" s="52">
        <f>IF(AQ27="2",BH27,0)</f>
        <v>0</v>
      </c>
      <c r="AG27" s="52">
        <f>IF(AQ27="2",BI27,0)</f>
        <v>0</v>
      </c>
      <c r="AH27" s="52">
        <f>IF(AQ27="0",BJ27,0)</f>
        <v>0</v>
      </c>
      <c r="AI27" s="34" t="s">
        <v>115</v>
      </c>
      <c r="AJ27" s="52">
        <f>IF(AN27=0,J27,0)</f>
        <v>0</v>
      </c>
      <c r="AK27" s="52">
        <f>IF(AN27=12,J27,0)</f>
        <v>0</v>
      </c>
      <c r="AL27" s="52">
        <f>IF(AN27=21,J27,0)</f>
        <v>0</v>
      </c>
      <c r="AN27" s="52">
        <v>21</v>
      </c>
      <c r="AO27" s="52">
        <f>G27*1</f>
        <v>0</v>
      </c>
      <c r="AP27" s="52">
        <f>G27*(1-1)</f>
        <v>0</v>
      </c>
      <c r="AQ27" s="54" t="s">
        <v>154</v>
      </c>
      <c r="AV27" s="52">
        <f>AW27+AX27</f>
        <v>0</v>
      </c>
      <c r="AW27" s="52">
        <f>F27*AO27</f>
        <v>0</v>
      </c>
      <c r="AX27" s="52">
        <f>F27*AP27</f>
        <v>0</v>
      </c>
      <c r="AY27" s="54" t="s">
        <v>155</v>
      </c>
      <c r="AZ27" s="54" t="s">
        <v>156</v>
      </c>
      <c r="BA27" s="34" t="s">
        <v>123</v>
      </c>
      <c r="BC27" s="52">
        <f>AW27+AX27</f>
        <v>0</v>
      </c>
      <c r="BD27" s="52">
        <f>G27/(100-BE27)*100</f>
        <v>0</v>
      </c>
      <c r="BE27" s="52">
        <v>0</v>
      </c>
      <c r="BF27" s="52">
        <f>27</f>
        <v>27</v>
      </c>
      <c r="BH27" s="52">
        <f>F27*AO27</f>
        <v>0</v>
      </c>
      <c r="BI27" s="52">
        <f>F27*AP27</f>
        <v>0</v>
      </c>
      <c r="BJ27" s="52">
        <f>F27*G27</f>
        <v>0</v>
      </c>
      <c r="BK27" s="52"/>
      <c r="BL27" s="52"/>
      <c r="BW27" s="52">
        <v>21</v>
      </c>
      <c r="BX27" s="3" t="s">
        <v>160</v>
      </c>
    </row>
    <row r="28" spans="1:76" x14ac:dyDescent="0.25">
      <c r="A28" s="57" t="s">
        <v>4</v>
      </c>
      <c r="B28" s="58" t="s">
        <v>4</v>
      </c>
      <c r="C28" s="151" t="s">
        <v>162</v>
      </c>
      <c r="D28" s="152"/>
      <c r="E28" s="59" t="s">
        <v>76</v>
      </c>
      <c r="F28" s="59" t="s">
        <v>76</v>
      </c>
      <c r="G28" s="59" t="s">
        <v>76</v>
      </c>
      <c r="H28" s="60">
        <f>H29+H31</f>
        <v>0</v>
      </c>
      <c r="I28" s="60">
        <f>I29+I31</f>
        <v>0</v>
      </c>
      <c r="J28" s="60">
        <f>J29+J31</f>
        <v>0</v>
      </c>
      <c r="K28" s="61" t="s">
        <v>4</v>
      </c>
    </row>
    <row r="29" spans="1:76" x14ac:dyDescent="0.25">
      <c r="A29" s="48" t="s">
        <v>4</v>
      </c>
      <c r="B29" s="49" t="s">
        <v>163</v>
      </c>
      <c r="C29" s="146" t="s">
        <v>164</v>
      </c>
      <c r="D29" s="147"/>
      <c r="E29" s="50" t="s">
        <v>76</v>
      </c>
      <c r="F29" s="50" t="s">
        <v>76</v>
      </c>
      <c r="G29" s="50" t="s">
        <v>76</v>
      </c>
      <c r="H29" s="28">
        <f>SUM(H30:H30)</f>
        <v>0</v>
      </c>
      <c r="I29" s="28">
        <f>SUM(I30:I30)</f>
        <v>0</v>
      </c>
      <c r="J29" s="28">
        <f>SUM(J30:J30)</f>
        <v>0</v>
      </c>
      <c r="K29" s="51" t="s">
        <v>4</v>
      </c>
      <c r="AI29" s="34" t="s">
        <v>165</v>
      </c>
      <c r="AS29" s="28">
        <f>SUM(AJ30:AJ30)</f>
        <v>0</v>
      </c>
      <c r="AT29" s="28">
        <f>SUM(AK30:AK30)</f>
        <v>0</v>
      </c>
      <c r="AU29" s="28">
        <f>SUM(AL30:AL30)</f>
        <v>0</v>
      </c>
    </row>
    <row r="30" spans="1:76" x14ac:dyDescent="0.25">
      <c r="A30" s="1" t="s">
        <v>113</v>
      </c>
      <c r="B30" s="2" t="s">
        <v>166</v>
      </c>
      <c r="C30" s="74" t="s">
        <v>167</v>
      </c>
      <c r="D30" s="71"/>
      <c r="E30" s="2" t="s">
        <v>119</v>
      </c>
      <c r="F30" s="52">
        <v>7700</v>
      </c>
      <c r="G30" s="52">
        <v>0</v>
      </c>
      <c r="H30" s="52">
        <f>F30*AO30</f>
        <v>0</v>
      </c>
      <c r="I30" s="52">
        <f>F30*AP30</f>
        <v>0</v>
      </c>
      <c r="J30" s="52">
        <f>F30*G30</f>
        <v>0</v>
      </c>
      <c r="K30" s="53" t="s">
        <v>120</v>
      </c>
      <c r="Z30" s="52">
        <f>IF(AQ30="5",BJ30,0)</f>
        <v>0</v>
      </c>
      <c r="AB30" s="52">
        <f>IF(AQ30="1",BH30,0)</f>
        <v>0</v>
      </c>
      <c r="AC30" s="52">
        <f>IF(AQ30="1",BI30,0)</f>
        <v>0</v>
      </c>
      <c r="AD30" s="52">
        <f>IF(AQ30="7",BH30,0)</f>
        <v>0</v>
      </c>
      <c r="AE30" s="52">
        <f>IF(AQ30="7",BI30,0)</f>
        <v>0</v>
      </c>
      <c r="AF30" s="52">
        <f>IF(AQ30="2",BH30,0)</f>
        <v>0</v>
      </c>
      <c r="AG30" s="52">
        <f>IF(AQ30="2",BI30,0)</f>
        <v>0</v>
      </c>
      <c r="AH30" s="52">
        <f>IF(AQ30="0",BJ30,0)</f>
        <v>0</v>
      </c>
      <c r="AI30" s="34" t="s">
        <v>165</v>
      </c>
      <c r="AJ30" s="52">
        <f>IF(AN30=0,J30,0)</f>
        <v>0</v>
      </c>
      <c r="AK30" s="52">
        <f>IF(AN30=12,J30,0)</f>
        <v>0</v>
      </c>
      <c r="AL30" s="52">
        <f>IF(AN30=21,J30,0)</f>
        <v>0</v>
      </c>
      <c r="AN30" s="52">
        <v>21</v>
      </c>
      <c r="AO30" s="52">
        <f>G30*0.129010003</f>
        <v>0</v>
      </c>
      <c r="AP30" s="52">
        <f>G30*(1-0.129010003)</f>
        <v>0</v>
      </c>
      <c r="AQ30" s="54" t="s">
        <v>124</v>
      </c>
      <c r="AV30" s="52">
        <f>AW30+AX30</f>
        <v>0</v>
      </c>
      <c r="AW30" s="52">
        <f>F30*AO30</f>
        <v>0</v>
      </c>
      <c r="AX30" s="52">
        <f>F30*AP30</f>
        <v>0</v>
      </c>
      <c r="AY30" s="54" t="s">
        <v>168</v>
      </c>
      <c r="AZ30" s="54" t="s">
        <v>169</v>
      </c>
      <c r="BA30" s="34" t="s">
        <v>170</v>
      </c>
      <c r="BC30" s="52">
        <f>AW30+AX30</f>
        <v>0</v>
      </c>
      <c r="BD30" s="52">
        <f>G30/(100-BE30)*100</f>
        <v>0</v>
      </c>
      <c r="BE30" s="52">
        <v>0</v>
      </c>
      <c r="BF30" s="52">
        <f>30</f>
        <v>30</v>
      </c>
      <c r="BH30" s="52">
        <f>F30*AO30</f>
        <v>0</v>
      </c>
      <c r="BI30" s="52">
        <f>F30*AP30</f>
        <v>0</v>
      </c>
      <c r="BJ30" s="52">
        <f>F30*G30</f>
        <v>0</v>
      </c>
      <c r="BK30" s="52"/>
      <c r="BL30" s="52"/>
      <c r="BW30" s="52">
        <v>21</v>
      </c>
      <c r="BX30" s="3" t="s">
        <v>167</v>
      </c>
    </row>
    <row r="31" spans="1:76" x14ac:dyDescent="0.25">
      <c r="A31" s="48" t="s">
        <v>4</v>
      </c>
      <c r="B31" s="49" t="s">
        <v>149</v>
      </c>
      <c r="C31" s="146" t="s">
        <v>40</v>
      </c>
      <c r="D31" s="147"/>
      <c r="E31" s="50" t="s">
        <v>76</v>
      </c>
      <c r="F31" s="50" t="s">
        <v>76</v>
      </c>
      <c r="G31" s="50" t="s">
        <v>76</v>
      </c>
      <c r="H31" s="28">
        <f>SUM(H32:H32)</f>
        <v>0</v>
      </c>
      <c r="I31" s="28">
        <f>SUM(I32:I32)</f>
        <v>0</v>
      </c>
      <c r="J31" s="28">
        <f>SUM(J32:J32)</f>
        <v>0</v>
      </c>
      <c r="K31" s="51" t="s">
        <v>4</v>
      </c>
      <c r="AI31" s="34" t="s">
        <v>165</v>
      </c>
      <c r="AS31" s="28">
        <f>SUM(AJ32:AJ32)</f>
        <v>0</v>
      </c>
      <c r="AT31" s="28">
        <f>SUM(AK32:AK32)</f>
        <v>0</v>
      </c>
      <c r="AU31" s="28">
        <f>SUM(AL32:AL32)</f>
        <v>0</v>
      </c>
    </row>
    <row r="32" spans="1:76" x14ac:dyDescent="0.25">
      <c r="A32" s="1" t="s">
        <v>171</v>
      </c>
      <c r="B32" s="2" t="s">
        <v>172</v>
      </c>
      <c r="C32" s="74" t="s">
        <v>173</v>
      </c>
      <c r="D32" s="71"/>
      <c r="E32" s="2" t="s">
        <v>174</v>
      </c>
      <c r="F32" s="52">
        <v>5</v>
      </c>
      <c r="G32" s="52">
        <v>0</v>
      </c>
      <c r="H32" s="52">
        <f>F32*AO32</f>
        <v>0</v>
      </c>
      <c r="I32" s="52">
        <f>F32*AP32</f>
        <v>0</v>
      </c>
      <c r="J32" s="52">
        <f>F32*G32</f>
        <v>0</v>
      </c>
      <c r="K32" s="53" t="s">
        <v>120</v>
      </c>
      <c r="Z32" s="52">
        <f>IF(AQ32="5",BJ32,0)</f>
        <v>0</v>
      </c>
      <c r="AB32" s="52">
        <f>IF(AQ32="1",BH32,0)</f>
        <v>0</v>
      </c>
      <c r="AC32" s="52">
        <f>IF(AQ32="1",BI32,0)</f>
        <v>0</v>
      </c>
      <c r="AD32" s="52">
        <f>IF(AQ32="7",BH32,0)</f>
        <v>0</v>
      </c>
      <c r="AE32" s="52">
        <f>IF(AQ32="7",BI32,0)</f>
        <v>0</v>
      </c>
      <c r="AF32" s="52">
        <f>IF(AQ32="2",BH32,0)</f>
        <v>0</v>
      </c>
      <c r="AG32" s="52">
        <f>IF(AQ32="2",BI32,0)</f>
        <v>0</v>
      </c>
      <c r="AH32" s="52">
        <f>IF(AQ32="0",BJ32,0)</f>
        <v>0</v>
      </c>
      <c r="AI32" s="34" t="s">
        <v>165</v>
      </c>
      <c r="AJ32" s="52">
        <f>IF(AN32=0,J32,0)</f>
        <v>0</v>
      </c>
      <c r="AK32" s="52">
        <f>IF(AN32=12,J32,0)</f>
        <v>0</v>
      </c>
      <c r="AL32" s="52">
        <f>IF(AN32=21,J32,0)</f>
        <v>0</v>
      </c>
      <c r="AN32" s="52">
        <v>21</v>
      </c>
      <c r="AO32" s="52">
        <f>G32*1</f>
        <v>0</v>
      </c>
      <c r="AP32" s="52">
        <f>G32*(1-1)</f>
        <v>0</v>
      </c>
      <c r="AQ32" s="54" t="s">
        <v>154</v>
      </c>
      <c r="AV32" s="52">
        <f>AW32+AX32</f>
        <v>0</v>
      </c>
      <c r="AW32" s="52">
        <f>F32*AO32</f>
        <v>0</v>
      </c>
      <c r="AX32" s="52">
        <f>F32*AP32</f>
        <v>0</v>
      </c>
      <c r="AY32" s="54" t="s">
        <v>155</v>
      </c>
      <c r="AZ32" s="54" t="s">
        <v>175</v>
      </c>
      <c r="BA32" s="34" t="s">
        <v>170</v>
      </c>
      <c r="BC32" s="52">
        <f>AW32+AX32</f>
        <v>0</v>
      </c>
      <c r="BD32" s="52">
        <f>G32/(100-BE32)*100</f>
        <v>0</v>
      </c>
      <c r="BE32" s="52">
        <v>0</v>
      </c>
      <c r="BF32" s="52">
        <f>32</f>
        <v>32</v>
      </c>
      <c r="BH32" s="52">
        <f>F32*AO32</f>
        <v>0</v>
      </c>
      <c r="BI32" s="52">
        <f>F32*AP32</f>
        <v>0</v>
      </c>
      <c r="BJ32" s="52">
        <f>F32*G32</f>
        <v>0</v>
      </c>
      <c r="BK32" s="52"/>
      <c r="BL32" s="52"/>
      <c r="BW32" s="52">
        <v>21</v>
      </c>
      <c r="BX32" s="3" t="s">
        <v>173</v>
      </c>
    </row>
    <row r="33" spans="1:76" x14ac:dyDescent="0.25">
      <c r="A33" s="57" t="s">
        <v>4</v>
      </c>
      <c r="B33" s="58" t="s">
        <v>4</v>
      </c>
      <c r="C33" s="151" t="s">
        <v>176</v>
      </c>
      <c r="D33" s="152"/>
      <c r="E33" s="59" t="s">
        <v>76</v>
      </c>
      <c r="F33" s="59" t="s">
        <v>76</v>
      </c>
      <c r="G33" s="59" t="s">
        <v>76</v>
      </c>
      <c r="H33" s="60">
        <f>H34+H36</f>
        <v>0</v>
      </c>
      <c r="I33" s="60">
        <f>I34+I36</f>
        <v>0</v>
      </c>
      <c r="J33" s="60">
        <f>J34+J36</f>
        <v>0</v>
      </c>
      <c r="K33" s="61" t="s">
        <v>4</v>
      </c>
    </row>
    <row r="34" spans="1:76" x14ac:dyDescent="0.25">
      <c r="A34" s="48" t="s">
        <v>4</v>
      </c>
      <c r="B34" s="49" t="s">
        <v>113</v>
      </c>
      <c r="C34" s="146" t="s">
        <v>114</v>
      </c>
      <c r="D34" s="147"/>
      <c r="E34" s="50" t="s">
        <v>76</v>
      </c>
      <c r="F34" s="50" t="s">
        <v>76</v>
      </c>
      <c r="G34" s="50" t="s">
        <v>76</v>
      </c>
      <c r="H34" s="28">
        <f>SUM(H35:H35)</f>
        <v>0</v>
      </c>
      <c r="I34" s="28">
        <f>SUM(I35:I35)</f>
        <v>0</v>
      </c>
      <c r="J34" s="28">
        <f>SUM(J35:J35)</f>
        <v>0</v>
      </c>
      <c r="K34" s="51" t="s">
        <v>4</v>
      </c>
      <c r="AI34" s="34" t="s">
        <v>177</v>
      </c>
      <c r="AS34" s="28">
        <f>SUM(AJ35:AJ35)</f>
        <v>0</v>
      </c>
      <c r="AT34" s="28">
        <f>SUM(AK35:AK35)</f>
        <v>0</v>
      </c>
      <c r="AU34" s="28">
        <f>SUM(AL35:AL35)</f>
        <v>0</v>
      </c>
    </row>
    <row r="35" spans="1:76" x14ac:dyDescent="0.25">
      <c r="A35" s="1" t="s">
        <v>178</v>
      </c>
      <c r="B35" s="2" t="s">
        <v>179</v>
      </c>
      <c r="C35" s="74" t="s">
        <v>180</v>
      </c>
      <c r="D35" s="71"/>
      <c r="E35" s="2" t="s">
        <v>181</v>
      </c>
      <c r="F35" s="52">
        <v>0.77</v>
      </c>
      <c r="G35" s="52">
        <v>0</v>
      </c>
      <c r="H35" s="52">
        <f>F35*AO35</f>
        <v>0</v>
      </c>
      <c r="I35" s="52">
        <f>F35*AP35</f>
        <v>0</v>
      </c>
      <c r="J35" s="52">
        <f>F35*G35</f>
        <v>0</v>
      </c>
      <c r="K35" s="53" t="s">
        <v>120</v>
      </c>
      <c r="Z35" s="52">
        <f>IF(AQ35="5",BJ35,0)</f>
        <v>0</v>
      </c>
      <c r="AB35" s="52">
        <f>IF(AQ35="1",BH35,0)</f>
        <v>0</v>
      </c>
      <c r="AC35" s="52">
        <f>IF(AQ35="1",BI35,0)</f>
        <v>0</v>
      </c>
      <c r="AD35" s="52">
        <f>IF(AQ35="7",BH35,0)</f>
        <v>0</v>
      </c>
      <c r="AE35" s="52">
        <f>IF(AQ35="7",BI35,0)</f>
        <v>0</v>
      </c>
      <c r="AF35" s="52">
        <f>IF(AQ35="2",BH35,0)</f>
        <v>0</v>
      </c>
      <c r="AG35" s="52">
        <f>IF(AQ35="2",BI35,0)</f>
        <v>0</v>
      </c>
      <c r="AH35" s="52">
        <f>IF(AQ35="0",BJ35,0)</f>
        <v>0</v>
      </c>
      <c r="AI35" s="34" t="s">
        <v>177</v>
      </c>
      <c r="AJ35" s="52">
        <f>IF(AN35=0,J35,0)</f>
        <v>0</v>
      </c>
      <c r="AK35" s="52">
        <f>IF(AN35=12,J35,0)</f>
        <v>0</v>
      </c>
      <c r="AL35" s="52">
        <f>IF(AN35=21,J35,0)</f>
        <v>0</v>
      </c>
      <c r="AN35" s="52">
        <v>21</v>
      </c>
      <c r="AO35" s="52">
        <f>G35*0</f>
        <v>0</v>
      </c>
      <c r="AP35" s="52">
        <f>G35*(1-0)</f>
        <v>0</v>
      </c>
      <c r="AQ35" s="54" t="s">
        <v>116</v>
      </c>
      <c r="AV35" s="52">
        <f>AW35+AX35</f>
        <v>0</v>
      </c>
      <c r="AW35" s="52">
        <f>F35*AO35</f>
        <v>0</v>
      </c>
      <c r="AX35" s="52">
        <f>F35*AP35</f>
        <v>0</v>
      </c>
      <c r="AY35" s="54" t="s">
        <v>121</v>
      </c>
      <c r="AZ35" s="54" t="s">
        <v>182</v>
      </c>
      <c r="BA35" s="34" t="s">
        <v>183</v>
      </c>
      <c r="BC35" s="52">
        <f>AW35+AX35</f>
        <v>0</v>
      </c>
      <c r="BD35" s="52">
        <f>G35/(100-BE35)*100</f>
        <v>0</v>
      </c>
      <c r="BE35" s="52">
        <v>0</v>
      </c>
      <c r="BF35" s="52">
        <f>35</f>
        <v>35</v>
      </c>
      <c r="BH35" s="52">
        <f>F35*AO35</f>
        <v>0</v>
      </c>
      <c r="BI35" s="52">
        <f>F35*AP35</f>
        <v>0</v>
      </c>
      <c r="BJ35" s="52">
        <f>F35*G35</f>
        <v>0</v>
      </c>
      <c r="BK35" s="52"/>
      <c r="BL35" s="52">
        <v>11</v>
      </c>
      <c r="BW35" s="52">
        <v>21</v>
      </c>
      <c r="BX35" s="3" t="s">
        <v>180</v>
      </c>
    </row>
    <row r="36" spans="1:76" x14ac:dyDescent="0.25">
      <c r="A36" s="48" t="s">
        <v>4</v>
      </c>
      <c r="B36" s="49" t="s">
        <v>127</v>
      </c>
      <c r="C36" s="146" t="s">
        <v>128</v>
      </c>
      <c r="D36" s="147"/>
      <c r="E36" s="50" t="s">
        <v>76</v>
      </c>
      <c r="F36" s="50" t="s">
        <v>76</v>
      </c>
      <c r="G36" s="50" t="s">
        <v>76</v>
      </c>
      <c r="H36" s="28">
        <f>SUM(H37:H37)</f>
        <v>0</v>
      </c>
      <c r="I36" s="28">
        <f>SUM(I37:I37)</f>
        <v>0</v>
      </c>
      <c r="J36" s="28">
        <f>SUM(J37:J37)</f>
        <v>0</v>
      </c>
      <c r="K36" s="51" t="s">
        <v>4</v>
      </c>
      <c r="AI36" s="34" t="s">
        <v>177</v>
      </c>
      <c r="AS36" s="28">
        <f>SUM(AJ37:AJ37)</f>
        <v>0</v>
      </c>
      <c r="AT36" s="28">
        <f>SUM(AK37:AK37)</f>
        <v>0</v>
      </c>
      <c r="AU36" s="28">
        <f>SUM(AL37:AL37)</f>
        <v>0</v>
      </c>
    </row>
    <row r="37" spans="1:76" x14ac:dyDescent="0.25">
      <c r="A37" s="1" t="s">
        <v>184</v>
      </c>
      <c r="B37" s="2" t="s">
        <v>137</v>
      </c>
      <c r="C37" s="74" t="s">
        <v>138</v>
      </c>
      <c r="D37" s="71"/>
      <c r="E37" s="2" t="s">
        <v>119</v>
      </c>
      <c r="F37" s="52">
        <v>7700</v>
      </c>
      <c r="G37" s="52">
        <v>0</v>
      </c>
      <c r="H37" s="52">
        <f>F37*AO37</f>
        <v>0</v>
      </c>
      <c r="I37" s="52">
        <f>F37*AP37</f>
        <v>0</v>
      </c>
      <c r="J37" s="52">
        <f>F37*G37</f>
        <v>0</v>
      </c>
      <c r="K37" s="53" t="s">
        <v>120</v>
      </c>
      <c r="Z37" s="52">
        <f>IF(AQ37="5",BJ37,0)</f>
        <v>0</v>
      </c>
      <c r="AB37" s="52">
        <f>IF(AQ37="1",BH37,0)</f>
        <v>0</v>
      </c>
      <c r="AC37" s="52">
        <f>IF(AQ37="1",BI37,0)</f>
        <v>0</v>
      </c>
      <c r="AD37" s="52">
        <f>IF(AQ37="7",BH37,0)</f>
        <v>0</v>
      </c>
      <c r="AE37" s="52">
        <f>IF(AQ37="7",BI37,0)</f>
        <v>0</v>
      </c>
      <c r="AF37" s="52">
        <f>IF(AQ37="2",BH37,0)</f>
        <v>0</v>
      </c>
      <c r="AG37" s="52">
        <f>IF(AQ37="2",BI37,0)</f>
        <v>0</v>
      </c>
      <c r="AH37" s="52">
        <f>IF(AQ37="0",BJ37,0)</f>
        <v>0</v>
      </c>
      <c r="AI37" s="34" t="s">
        <v>177</v>
      </c>
      <c r="AJ37" s="52">
        <f>IF(AN37=0,J37,0)</f>
        <v>0</v>
      </c>
      <c r="AK37" s="52">
        <f>IF(AN37=12,J37,0)</f>
        <v>0</v>
      </c>
      <c r="AL37" s="52">
        <f>IF(AN37=21,J37,0)</f>
        <v>0</v>
      </c>
      <c r="AN37" s="52">
        <v>21</v>
      </c>
      <c r="AO37" s="52">
        <f>G37*0</f>
        <v>0</v>
      </c>
      <c r="AP37" s="52">
        <f>G37*(1-0)</f>
        <v>0</v>
      </c>
      <c r="AQ37" s="54" t="s">
        <v>116</v>
      </c>
      <c r="AV37" s="52">
        <f>AW37+AX37</f>
        <v>0</v>
      </c>
      <c r="AW37" s="52">
        <f>F37*AO37</f>
        <v>0</v>
      </c>
      <c r="AX37" s="52">
        <f>F37*AP37</f>
        <v>0</v>
      </c>
      <c r="AY37" s="54" t="s">
        <v>132</v>
      </c>
      <c r="AZ37" s="54" t="s">
        <v>182</v>
      </c>
      <c r="BA37" s="34" t="s">
        <v>183</v>
      </c>
      <c r="BC37" s="52">
        <f>AW37+AX37</f>
        <v>0</v>
      </c>
      <c r="BD37" s="52">
        <f>G37/(100-BE37)*100</f>
        <v>0</v>
      </c>
      <c r="BE37" s="52">
        <v>0</v>
      </c>
      <c r="BF37" s="52">
        <f>37</f>
        <v>37</v>
      </c>
      <c r="BH37" s="52">
        <f>F37*AO37</f>
        <v>0</v>
      </c>
      <c r="BI37" s="52">
        <f>F37*AP37</f>
        <v>0</v>
      </c>
      <c r="BJ37" s="52">
        <f>F37*G37</f>
        <v>0</v>
      </c>
      <c r="BK37" s="52"/>
      <c r="BL37" s="52">
        <v>18</v>
      </c>
      <c r="BW37" s="52">
        <v>21</v>
      </c>
      <c r="BX37" s="3" t="s">
        <v>138</v>
      </c>
    </row>
    <row r="38" spans="1:76" x14ac:dyDescent="0.25">
      <c r="A38" s="57" t="s">
        <v>4</v>
      </c>
      <c r="B38" s="58" t="s">
        <v>4</v>
      </c>
      <c r="C38" s="151" t="s">
        <v>185</v>
      </c>
      <c r="D38" s="152"/>
      <c r="E38" s="59" t="s">
        <v>76</v>
      </c>
      <c r="F38" s="59" t="s">
        <v>76</v>
      </c>
      <c r="G38" s="59" t="s">
        <v>76</v>
      </c>
      <c r="H38" s="60">
        <f>H39+H41+H43+H45</f>
        <v>0</v>
      </c>
      <c r="I38" s="60">
        <f>I39+I41+I43+I45</f>
        <v>0</v>
      </c>
      <c r="J38" s="60">
        <f>J39+J41+J43+J45</f>
        <v>0</v>
      </c>
      <c r="K38" s="61" t="s">
        <v>4</v>
      </c>
    </row>
    <row r="39" spans="1:76" x14ac:dyDescent="0.25">
      <c r="A39" s="48" t="s">
        <v>4</v>
      </c>
      <c r="B39" s="49" t="s">
        <v>186</v>
      </c>
      <c r="C39" s="146" t="s">
        <v>187</v>
      </c>
      <c r="D39" s="147"/>
      <c r="E39" s="50" t="s">
        <v>76</v>
      </c>
      <c r="F39" s="50" t="s">
        <v>76</v>
      </c>
      <c r="G39" s="50" t="s">
        <v>76</v>
      </c>
      <c r="H39" s="28">
        <f>SUM(H40:H40)</f>
        <v>0</v>
      </c>
      <c r="I39" s="28">
        <f>SUM(I40:I40)</f>
        <v>0</v>
      </c>
      <c r="J39" s="28">
        <f>SUM(J40:J40)</f>
        <v>0</v>
      </c>
      <c r="K39" s="51" t="s">
        <v>4</v>
      </c>
      <c r="AI39" s="34" t="s">
        <v>188</v>
      </c>
      <c r="AS39" s="28">
        <f>SUM(AJ40:AJ40)</f>
        <v>0</v>
      </c>
      <c r="AT39" s="28">
        <f>SUM(AK40:AK40)</f>
        <v>0</v>
      </c>
      <c r="AU39" s="28">
        <f>SUM(AL40:AL40)</f>
        <v>0</v>
      </c>
    </row>
    <row r="40" spans="1:76" x14ac:dyDescent="0.25">
      <c r="A40" s="1" t="s">
        <v>189</v>
      </c>
      <c r="B40" s="2" t="s">
        <v>190</v>
      </c>
      <c r="C40" s="74" t="s">
        <v>191</v>
      </c>
      <c r="D40" s="71"/>
      <c r="E40" s="2" t="s">
        <v>192</v>
      </c>
      <c r="F40" s="52">
        <v>400</v>
      </c>
      <c r="G40" s="52">
        <v>0</v>
      </c>
      <c r="H40" s="52">
        <f>F40*AO40</f>
        <v>0</v>
      </c>
      <c r="I40" s="52">
        <f>F40*AP40</f>
        <v>0</v>
      </c>
      <c r="J40" s="52">
        <f>F40*G40</f>
        <v>0</v>
      </c>
      <c r="K40" s="53" t="s">
        <v>120</v>
      </c>
      <c r="Z40" s="52">
        <f>IF(AQ40="5",BJ40,0)</f>
        <v>0</v>
      </c>
      <c r="AB40" s="52">
        <f>IF(AQ40="1",BH40,0)</f>
        <v>0</v>
      </c>
      <c r="AC40" s="52">
        <f>IF(AQ40="1",BI40,0)</f>
        <v>0</v>
      </c>
      <c r="AD40" s="52">
        <f>IF(AQ40="7",BH40,0)</f>
        <v>0</v>
      </c>
      <c r="AE40" s="52">
        <f>IF(AQ40="7",BI40,0)</f>
        <v>0</v>
      </c>
      <c r="AF40" s="52">
        <f>IF(AQ40="2",BH40,0)</f>
        <v>0</v>
      </c>
      <c r="AG40" s="52">
        <f>IF(AQ40="2",BI40,0)</f>
        <v>0</v>
      </c>
      <c r="AH40" s="52">
        <f>IF(AQ40="0",BJ40,0)</f>
        <v>0</v>
      </c>
      <c r="AI40" s="34" t="s">
        <v>188</v>
      </c>
      <c r="AJ40" s="52">
        <f>IF(AN40=0,J40,0)</f>
        <v>0</v>
      </c>
      <c r="AK40" s="52">
        <f>IF(AN40=12,J40,0)</f>
        <v>0</v>
      </c>
      <c r="AL40" s="52">
        <f>IF(AN40=21,J40,0)</f>
        <v>0</v>
      </c>
      <c r="AN40" s="52">
        <v>21</v>
      </c>
      <c r="AO40" s="52">
        <f>G40*0.011732286</f>
        <v>0</v>
      </c>
      <c r="AP40" s="52">
        <f>G40*(1-0.011732286)</f>
        <v>0</v>
      </c>
      <c r="AQ40" s="54" t="s">
        <v>116</v>
      </c>
      <c r="AV40" s="52">
        <f>AW40+AX40</f>
        <v>0</v>
      </c>
      <c r="AW40" s="52">
        <f>F40*AO40</f>
        <v>0</v>
      </c>
      <c r="AX40" s="52">
        <f>F40*AP40</f>
        <v>0</v>
      </c>
      <c r="AY40" s="54" t="s">
        <v>193</v>
      </c>
      <c r="AZ40" s="54" t="s">
        <v>194</v>
      </c>
      <c r="BA40" s="34" t="s">
        <v>195</v>
      </c>
      <c r="BC40" s="52">
        <f>AW40+AX40</f>
        <v>0</v>
      </c>
      <c r="BD40" s="52">
        <f>G40/(100-BE40)*100</f>
        <v>0</v>
      </c>
      <c r="BE40" s="52">
        <v>0</v>
      </c>
      <c r="BF40" s="52">
        <f>40</f>
        <v>40</v>
      </c>
      <c r="BH40" s="52">
        <f>F40*AO40</f>
        <v>0</v>
      </c>
      <c r="BI40" s="52">
        <f>F40*AP40</f>
        <v>0</v>
      </c>
      <c r="BJ40" s="52">
        <f>F40*G40</f>
        <v>0</v>
      </c>
      <c r="BK40" s="52"/>
      <c r="BL40" s="52">
        <v>33</v>
      </c>
      <c r="BW40" s="52">
        <v>21</v>
      </c>
      <c r="BX40" s="3" t="s">
        <v>191</v>
      </c>
    </row>
    <row r="41" spans="1:76" x14ac:dyDescent="0.25">
      <c r="A41" s="48" t="s">
        <v>4</v>
      </c>
      <c r="B41" s="49" t="s">
        <v>196</v>
      </c>
      <c r="C41" s="146" t="s">
        <v>197</v>
      </c>
      <c r="D41" s="147"/>
      <c r="E41" s="50" t="s">
        <v>76</v>
      </c>
      <c r="F41" s="50" t="s">
        <v>76</v>
      </c>
      <c r="G41" s="50" t="s">
        <v>76</v>
      </c>
      <c r="H41" s="28">
        <f>SUM(H42:H42)</f>
        <v>0</v>
      </c>
      <c r="I41" s="28">
        <f>SUM(I42:I42)</f>
        <v>0</v>
      </c>
      <c r="J41" s="28">
        <f>SUM(J42:J42)</f>
        <v>0</v>
      </c>
      <c r="K41" s="51" t="s">
        <v>4</v>
      </c>
      <c r="AI41" s="34" t="s">
        <v>188</v>
      </c>
      <c r="AS41" s="28">
        <f>SUM(AJ42:AJ42)</f>
        <v>0</v>
      </c>
      <c r="AT41" s="28">
        <f>SUM(AK42:AK42)</f>
        <v>0</v>
      </c>
      <c r="AU41" s="28">
        <f>SUM(AL42:AL42)</f>
        <v>0</v>
      </c>
    </row>
    <row r="42" spans="1:76" x14ac:dyDescent="0.25">
      <c r="A42" s="1" t="s">
        <v>198</v>
      </c>
      <c r="B42" s="2" t="s">
        <v>199</v>
      </c>
      <c r="C42" s="74" t="s">
        <v>200</v>
      </c>
      <c r="D42" s="71"/>
      <c r="E42" s="2" t="s">
        <v>201</v>
      </c>
      <c r="F42" s="52">
        <v>405</v>
      </c>
      <c r="G42" s="52">
        <v>0</v>
      </c>
      <c r="H42" s="52">
        <f>F42*AO42</f>
        <v>0</v>
      </c>
      <c r="I42" s="52">
        <f>F42*AP42</f>
        <v>0</v>
      </c>
      <c r="J42" s="52">
        <f>F42*G42</f>
        <v>0</v>
      </c>
      <c r="K42" s="53" t="s">
        <v>120</v>
      </c>
      <c r="Z42" s="52">
        <f>IF(AQ42="5",BJ42,0)</f>
        <v>0</v>
      </c>
      <c r="AB42" s="52">
        <f>IF(AQ42="1",BH42,0)</f>
        <v>0</v>
      </c>
      <c r="AC42" s="52">
        <f>IF(AQ42="1",BI42,0)</f>
        <v>0</v>
      </c>
      <c r="AD42" s="52">
        <f>IF(AQ42="7",BH42,0)</f>
        <v>0</v>
      </c>
      <c r="AE42" s="52">
        <f>IF(AQ42="7",BI42,0)</f>
        <v>0</v>
      </c>
      <c r="AF42" s="52">
        <f>IF(AQ42="2",BH42,0)</f>
        <v>0</v>
      </c>
      <c r="AG42" s="52">
        <f>IF(AQ42="2",BI42,0)</f>
        <v>0</v>
      </c>
      <c r="AH42" s="52">
        <f>IF(AQ42="0",BJ42,0)</f>
        <v>0</v>
      </c>
      <c r="AI42" s="34" t="s">
        <v>188</v>
      </c>
      <c r="AJ42" s="52">
        <f>IF(AN42=0,J42,0)</f>
        <v>0</v>
      </c>
      <c r="AK42" s="52">
        <f>IF(AN42=12,J42,0)</f>
        <v>0</v>
      </c>
      <c r="AL42" s="52">
        <f>IF(AN42=21,J42,0)</f>
        <v>0</v>
      </c>
      <c r="AN42" s="52">
        <v>21</v>
      </c>
      <c r="AO42" s="52">
        <f>G42*0.262027883</f>
        <v>0</v>
      </c>
      <c r="AP42" s="52">
        <f>G42*(1-0.262027883)</f>
        <v>0</v>
      </c>
      <c r="AQ42" s="54" t="s">
        <v>116</v>
      </c>
      <c r="AV42" s="52">
        <f>AW42+AX42</f>
        <v>0</v>
      </c>
      <c r="AW42" s="52">
        <f>F42*AO42</f>
        <v>0</v>
      </c>
      <c r="AX42" s="52">
        <f>F42*AP42</f>
        <v>0</v>
      </c>
      <c r="AY42" s="54" t="s">
        <v>202</v>
      </c>
      <c r="AZ42" s="54" t="s">
        <v>194</v>
      </c>
      <c r="BA42" s="34" t="s">
        <v>195</v>
      </c>
      <c r="BC42" s="52">
        <f>AW42+AX42</f>
        <v>0</v>
      </c>
      <c r="BD42" s="52">
        <f>G42/(100-BE42)*100</f>
        <v>0</v>
      </c>
      <c r="BE42" s="52">
        <v>0</v>
      </c>
      <c r="BF42" s="52">
        <f>42</f>
        <v>42</v>
      </c>
      <c r="BH42" s="52">
        <f>F42*AO42</f>
        <v>0</v>
      </c>
      <c r="BI42" s="52">
        <f>F42*AP42</f>
        <v>0</v>
      </c>
      <c r="BJ42" s="52">
        <f>F42*G42</f>
        <v>0</v>
      </c>
      <c r="BK42" s="52"/>
      <c r="BL42" s="52">
        <v>34</v>
      </c>
      <c r="BW42" s="52">
        <v>21</v>
      </c>
      <c r="BX42" s="3" t="s">
        <v>200</v>
      </c>
    </row>
    <row r="43" spans="1:76" x14ac:dyDescent="0.25">
      <c r="A43" s="48" t="s">
        <v>4</v>
      </c>
      <c r="B43" s="49" t="s">
        <v>141</v>
      </c>
      <c r="C43" s="146" t="s">
        <v>142</v>
      </c>
      <c r="D43" s="147"/>
      <c r="E43" s="50" t="s">
        <v>76</v>
      </c>
      <c r="F43" s="50" t="s">
        <v>76</v>
      </c>
      <c r="G43" s="50" t="s">
        <v>76</v>
      </c>
      <c r="H43" s="28">
        <f>SUM(H44:H44)</f>
        <v>0</v>
      </c>
      <c r="I43" s="28">
        <f>SUM(I44:I44)</f>
        <v>0</v>
      </c>
      <c r="J43" s="28">
        <f>SUM(J44:J44)</f>
        <v>0</v>
      </c>
      <c r="K43" s="51" t="s">
        <v>4</v>
      </c>
      <c r="AI43" s="34" t="s">
        <v>188</v>
      </c>
      <c r="AS43" s="28">
        <f>SUM(AJ44:AJ44)</f>
        <v>0</v>
      </c>
      <c r="AT43" s="28">
        <f>SUM(AK44:AK44)</f>
        <v>0</v>
      </c>
      <c r="AU43" s="28">
        <f>SUM(AL44:AL44)</f>
        <v>0</v>
      </c>
    </row>
    <row r="44" spans="1:76" x14ac:dyDescent="0.25">
      <c r="A44" s="1" t="s">
        <v>203</v>
      </c>
      <c r="B44" s="2" t="s">
        <v>144</v>
      </c>
      <c r="C44" s="74" t="s">
        <v>145</v>
      </c>
      <c r="D44" s="71"/>
      <c r="E44" s="2" t="s">
        <v>146</v>
      </c>
      <c r="F44" s="52">
        <v>3</v>
      </c>
      <c r="G44" s="52">
        <v>0</v>
      </c>
      <c r="H44" s="52">
        <f>F44*AO44</f>
        <v>0</v>
      </c>
      <c r="I44" s="52">
        <f>F44*AP44</f>
        <v>0</v>
      </c>
      <c r="J44" s="52">
        <f>F44*G44</f>
        <v>0</v>
      </c>
      <c r="K44" s="53" t="s">
        <v>120</v>
      </c>
      <c r="Z44" s="52">
        <f>IF(AQ44="5",BJ44,0)</f>
        <v>0</v>
      </c>
      <c r="AB44" s="52">
        <f>IF(AQ44="1",BH44,0)</f>
        <v>0</v>
      </c>
      <c r="AC44" s="52">
        <f>IF(AQ44="1",BI44,0)</f>
        <v>0</v>
      </c>
      <c r="AD44" s="52">
        <f>IF(AQ44="7",BH44,0)</f>
        <v>0</v>
      </c>
      <c r="AE44" s="52">
        <f>IF(AQ44="7",BI44,0)</f>
        <v>0</v>
      </c>
      <c r="AF44" s="52">
        <f>IF(AQ44="2",BH44,0)</f>
        <v>0</v>
      </c>
      <c r="AG44" s="52">
        <f>IF(AQ44="2",BI44,0)</f>
        <v>0</v>
      </c>
      <c r="AH44" s="52">
        <f>IF(AQ44="0",BJ44,0)</f>
        <v>0</v>
      </c>
      <c r="AI44" s="34" t="s">
        <v>188</v>
      </c>
      <c r="AJ44" s="52">
        <f>IF(AN44=0,J44,0)</f>
        <v>0</v>
      </c>
      <c r="AK44" s="52">
        <f>IF(AN44=12,J44,0)</f>
        <v>0</v>
      </c>
      <c r="AL44" s="52">
        <f>IF(AN44=21,J44,0)</f>
        <v>0</v>
      </c>
      <c r="AN44" s="52">
        <v>21</v>
      </c>
      <c r="AO44" s="52">
        <f>G44*0</f>
        <v>0</v>
      </c>
      <c r="AP44" s="52">
        <f>G44*(1-0)</f>
        <v>0</v>
      </c>
      <c r="AQ44" s="54" t="s">
        <v>136</v>
      </c>
      <c r="AV44" s="52">
        <f>AW44+AX44</f>
        <v>0</v>
      </c>
      <c r="AW44" s="52">
        <f>F44*AO44</f>
        <v>0</v>
      </c>
      <c r="AX44" s="52">
        <f>F44*AP44</f>
        <v>0</v>
      </c>
      <c r="AY44" s="54" t="s">
        <v>147</v>
      </c>
      <c r="AZ44" s="54" t="s">
        <v>204</v>
      </c>
      <c r="BA44" s="34" t="s">
        <v>195</v>
      </c>
      <c r="BC44" s="52">
        <f>AW44+AX44</f>
        <v>0</v>
      </c>
      <c r="BD44" s="52">
        <f>G44/(100-BE44)*100</f>
        <v>0</v>
      </c>
      <c r="BE44" s="52">
        <v>0</v>
      </c>
      <c r="BF44" s="52">
        <f>44</f>
        <v>44</v>
      </c>
      <c r="BH44" s="52">
        <f>F44*AO44</f>
        <v>0</v>
      </c>
      <c r="BI44" s="52">
        <f>F44*AP44</f>
        <v>0</v>
      </c>
      <c r="BJ44" s="52">
        <f>F44*G44</f>
        <v>0</v>
      </c>
      <c r="BK44" s="52"/>
      <c r="BL44" s="52"/>
      <c r="BW44" s="52">
        <v>21</v>
      </c>
      <c r="BX44" s="3" t="s">
        <v>145</v>
      </c>
    </row>
    <row r="45" spans="1:76" x14ac:dyDescent="0.25">
      <c r="A45" s="48" t="s">
        <v>4</v>
      </c>
      <c r="B45" s="49" t="s">
        <v>149</v>
      </c>
      <c r="C45" s="146" t="s">
        <v>40</v>
      </c>
      <c r="D45" s="147"/>
      <c r="E45" s="50" t="s">
        <v>76</v>
      </c>
      <c r="F45" s="50" t="s">
        <v>76</v>
      </c>
      <c r="G45" s="50" t="s">
        <v>76</v>
      </c>
      <c r="H45" s="28">
        <f>SUM(H46:H46)</f>
        <v>0</v>
      </c>
      <c r="I45" s="28">
        <f>SUM(I46:I46)</f>
        <v>0</v>
      </c>
      <c r="J45" s="28">
        <f>SUM(J46:J46)</f>
        <v>0</v>
      </c>
      <c r="K45" s="51" t="s">
        <v>4</v>
      </c>
      <c r="AI45" s="34" t="s">
        <v>188</v>
      </c>
      <c r="AS45" s="28">
        <f>SUM(AJ46:AJ46)</f>
        <v>0</v>
      </c>
      <c r="AT45" s="28">
        <f>SUM(AK46:AK46)</f>
        <v>0</v>
      </c>
      <c r="AU45" s="28">
        <f>SUM(AL46:AL46)</f>
        <v>0</v>
      </c>
    </row>
    <row r="46" spans="1:76" ht="25.5" x14ac:dyDescent="0.25">
      <c r="A46" s="1" t="s">
        <v>127</v>
      </c>
      <c r="B46" s="2" t="s">
        <v>205</v>
      </c>
      <c r="C46" s="74" t="s">
        <v>206</v>
      </c>
      <c r="D46" s="71"/>
      <c r="E46" s="2" t="s">
        <v>207</v>
      </c>
      <c r="F46" s="52">
        <v>400</v>
      </c>
      <c r="G46" s="52">
        <v>0</v>
      </c>
      <c r="H46" s="52">
        <f>F46*AO46</f>
        <v>0</v>
      </c>
      <c r="I46" s="52">
        <f>F46*AP46</f>
        <v>0</v>
      </c>
      <c r="J46" s="52">
        <f>F46*G46</f>
        <v>0</v>
      </c>
      <c r="K46" s="53" t="s">
        <v>4</v>
      </c>
      <c r="Z46" s="52">
        <f>IF(AQ46="5",BJ46,0)</f>
        <v>0</v>
      </c>
      <c r="AB46" s="52">
        <f>IF(AQ46="1",BH46,0)</f>
        <v>0</v>
      </c>
      <c r="AC46" s="52">
        <f>IF(AQ46="1",BI46,0)</f>
        <v>0</v>
      </c>
      <c r="AD46" s="52">
        <f>IF(AQ46="7",BH46,0)</f>
        <v>0</v>
      </c>
      <c r="AE46" s="52">
        <f>IF(AQ46="7",BI46,0)</f>
        <v>0</v>
      </c>
      <c r="AF46" s="52">
        <f>IF(AQ46="2",BH46,0)</f>
        <v>0</v>
      </c>
      <c r="AG46" s="52">
        <f>IF(AQ46="2",BI46,0)</f>
        <v>0</v>
      </c>
      <c r="AH46" s="52">
        <f>IF(AQ46="0",BJ46,0)</f>
        <v>0</v>
      </c>
      <c r="AI46" s="34" t="s">
        <v>188</v>
      </c>
      <c r="AJ46" s="52">
        <f>IF(AN46=0,J46,0)</f>
        <v>0</v>
      </c>
      <c r="AK46" s="52">
        <f>IF(AN46=12,J46,0)</f>
        <v>0</v>
      </c>
      <c r="AL46" s="52">
        <f>IF(AN46=21,J46,0)</f>
        <v>0</v>
      </c>
      <c r="AN46" s="52">
        <v>21</v>
      </c>
      <c r="AO46" s="52">
        <f>G46*1</f>
        <v>0</v>
      </c>
      <c r="AP46" s="52">
        <f>G46*(1-1)</f>
        <v>0</v>
      </c>
      <c r="AQ46" s="54" t="s">
        <v>154</v>
      </c>
      <c r="AV46" s="52">
        <f>AW46+AX46</f>
        <v>0</v>
      </c>
      <c r="AW46" s="52">
        <f>F46*AO46</f>
        <v>0</v>
      </c>
      <c r="AX46" s="52">
        <f>F46*AP46</f>
        <v>0</v>
      </c>
      <c r="AY46" s="54" t="s">
        <v>155</v>
      </c>
      <c r="AZ46" s="54" t="s">
        <v>208</v>
      </c>
      <c r="BA46" s="34" t="s">
        <v>195</v>
      </c>
      <c r="BC46" s="52">
        <f>AW46+AX46</f>
        <v>0</v>
      </c>
      <c r="BD46" s="52">
        <f>G46/(100-BE46)*100</f>
        <v>0</v>
      </c>
      <c r="BE46" s="52">
        <v>0</v>
      </c>
      <c r="BF46" s="52">
        <f>46</f>
        <v>46</v>
      </c>
      <c r="BH46" s="52">
        <f>F46*AO46</f>
        <v>0</v>
      </c>
      <c r="BI46" s="52">
        <f>F46*AP46</f>
        <v>0</v>
      </c>
      <c r="BJ46" s="52">
        <f>F46*G46</f>
        <v>0</v>
      </c>
      <c r="BK46" s="52"/>
      <c r="BL46" s="52"/>
      <c r="BW46" s="52">
        <v>21</v>
      </c>
      <c r="BX46" s="3" t="s">
        <v>206</v>
      </c>
    </row>
    <row r="47" spans="1:76" x14ac:dyDescent="0.25">
      <c r="A47" s="57" t="s">
        <v>4</v>
      </c>
      <c r="B47" s="58" t="s">
        <v>4</v>
      </c>
      <c r="C47" s="151" t="s">
        <v>209</v>
      </c>
      <c r="D47" s="152"/>
      <c r="E47" s="59" t="s">
        <v>76</v>
      </c>
      <c r="F47" s="59" t="s">
        <v>76</v>
      </c>
      <c r="G47" s="59" t="s">
        <v>76</v>
      </c>
      <c r="H47" s="60">
        <f>H48+H54+H56</f>
        <v>0</v>
      </c>
      <c r="I47" s="60">
        <f>I48+I54+I56</f>
        <v>0</v>
      </c>
      <c r="J47" s="60">
        <f>J48+J54+J56</f>
        <v>0</v>
      </c>
      <c r="K47" s="61" t="s">
        <v>4</v>
      </c>
    </row>
    <row r="48" spans="1:76" x14ac:dyDescent="0.25">
      <c r="A48" s="48" t="s">
        <v>4</v>
      </c>
      <c r="B48" s="49" t="s">
        <v>127</v>
      </c>
      <c r="C48" s="146" t="s">
        <v>128</v>
      </c>
      <c r="D48" s="147"/>
      <c r="E48" s="50" t="s">
        <v>76</v>
      </c>
      <c r="F48" s="50" t="s">
        <v>76</v>
      </c>
      <c r="G48" s="50" t="s">
        <v>76</v>
      </c>
      <c r="H48" s="28">
        <f>SUM(H49:H53)</f>
        <v>0</v>
      </c>
      <c r="I48" s="28">
        <f>SUM(I49:I53)</f>
        <v>0</v>
      </c>
      <c r="J48" s="28">
        <f>SUM(J49:J53)</f>
        <v>0</v>
      </c>
      <c r="K48" s="51" t="s">
        <v>4</v>
      </c>
      <c r="AI48" s="34" t="s">
        <v>210</v>
      </c>
      <c r="AS48" s="28">
        <f>SUM(AJ49:AJ53)</f>
        <v>0</v>
      </c>
      <c r="AT48" s="28">
        <f>SUM(AK49:AK53)</f>
        <v>0</v>
      </c>
      <c r="AU48" s="28">
        <f>SUM(AL49:AL53)</f>
        <v>0</v>
      </c>
    </row>
    <row r="49" spans="1:76" x14ac:dyDescent="0.25">
      <c r="A49" s="1" t="s">
        <v>211</v>
      </c>
      <c r="B49" s="2" t="s">
        <v>212</v>
      </c>
      <c r="C49" s="74" t="s">
        <v>213</v>
      </c>
      <c r="D49" s="71"/>
      <c r="E49" s="2" t="s">
        <v>119</v>
      </c>
      <c r="F49" s="52">
        <v>4740</v>
      </c>
      <c r="G49" s="52">
        <v>0</v>
      </c>
      <c r="H49" s="52">
        <f>F49*AO49</f>
        <v>0</v>
      </c>
      <c r="I49" s="52">
        <f>F49*AP49</f>
        <v>0</v>
      </c>
      <c r="J49" s="52">
        <f>F49*G49</f>
        <v>0</v>
      </c>
      <c r="K49" s="53" t="s">
        <v>120</v>
      </c>
      <c r="Z49" s="52">
        <f>IF(AQ49="5",BJ49,0)</f>
        <v>0</v>
      </c>
      <c r="AB49" s="52">
        <f>IF(AQ49="1",BH49,0)</f>
        <v>0</v>
      </c>
      <c r="AC49" s="52">
        <f>IF(AQ49="1",BI49,0)</f>
        <v>0</v>
      </c>
      <c r="AD49" s="52">
        <f>IF(AQ49="7",BH49,0)</f>
        <v>0</v>
      </c>
      <c r="AE49" s="52">
        <f>IF(AQ49="7",BI49,0)</f>
        <v>0</v>
      </c>
      <c r="AF49" s="52">
        <f>IF(AQ49="2",BH49,0)</f>
        <v>0</v>
      </c>
      <c r="AG49" s="52">
        <f>IF(AQ49="2",BI49,0)</f>
        <v>0</v>
      </c>
      <c r="AH49" s="52">
        <f>IF(AQ49="0",BJ49,0)</f>
        <v>0</v>
      </c>
      <c r="AI49" s="34" t="s">
        <v>210</v>
      </c>
      <c r="AJ49" s="52">
        <f>IF(AN49=0,J49,0)</f>
        <v>0</v>
      </c>
      <c r="AK49" s="52">
        <f>IF(AN49=12,J49,0)</f>
        <v>0</v>
      </c>
      <c r="AL49" s="52">
        <f>IF(AN49=21,J49,0)</f>
        <v>0</v>
      </c>
      <c r="AN49" s="52">
        <v>21</v>
      </c>
      <c r="AO49" s="52">
        <f>G49*0</f>
        <v>0</v>
      </c>
      <c r="AP49" s="52">
        <f>G49*(1-0)</f>
        <v>0</v>
      </c>
      <c r="AQ49" s="54" t="s">
        <v>116</v>
      </c>
      <c r="AV49" s="52">
        <f>AW49+AX49</f>
        <v>0</v>
      </c>
      <c r="AW49" s="52">
        <f>F49*AO49</f>
        <v>0</v>
      </c>
      <c r="AX49" s="52">
        <f>F49*AP49</f>
        <v>0</v>
      </c>
      <c r="AY49" s="54" t="s">
        <v>132</v>
      </c>
      <c r="AZ49" s="54" t="s">
        <v>214</v>
      </c>
      <c r="BA49" s="34" t="s">
        <v>215</v>
      </c>
      <c r="BC49" s="52">
        <f>AW49+AX49</f>
        <v>0</v>
      </c>
      <c r="BD49" s="52">
        <f>G49/(100-BE49)*100</f>
        <v>0</v>
      </c>
      <c r="BE49" s="52">
        <v>0</v>
      </c>
      <c r="BF49" s="52">
        <f>49</f>
        <v>49</v>
      </c>
      <c r="BH49" s="52">
        <f>F49*AO49</f>
        <v>0</v>
      </c>
      <c r="BI49" s="52">
        <f>F49*AP49</f>
        <v>0</v>
      </c>
      <c r="BJ49" s="52">
        <f>F49*G49</f>
        <v>0</v>
      </c>
      <c r="BK49" s="52"/>
      <c r="BL49" s="52">
        <v>18</v>
      </c>
      <c r="BW49" s="52">
        <v>21</v>
      </c>
      <c r="BX49" s="3" t="s">
        <v>213</v>
      </c>
    </row>
    <row r="50" spans="1:76" x14ac:dyDescent="0.25">
      <c r="A50" s="1" t="s">
        <v>216</v>
      </c>
      <c r="B50" s="2" t="s">
        <v>217</v>
      </c>
      <c r="C50" s="74" t="s">
        <v>218</v>
      </c>
      <c r="D50" s="71"/>
      <c r="E50" s="2" t="s">
        <v>192</v>
      </c>
      <c r="F50" s="52">
        <v>9480</v>
      </c>
      <c r="G50" s="52">
        <v>0</v>
      </c>
      <c r="H50" s="52">
        <f>F50*AO50</f>
        <v>0</v>
      </c>
      <c r="I50" s="52">
        <f>F50*AP50</f>
        <v>0</v>
      </c>
      <c r="J50" s="52">
        <f>F50*G50</f>
        <v>0</v>
      </c>
      <c r="K50" s="53" t="s">
        <v>120</v>
      </c>
      <c r="Z50" s="52">
        <f>IF(AQ50="5",BJ50,0)</f>
        <v>0</v>
      </c>
      <c r="AB50" s="52">
        <f>IF(AQ50="1",BH50,0)</f>
        <v>0</v>
      </c>
      <c r="AC50" s="52">
        <f>IF(AQ50="1",BI50,0)</f>
        <v>0</v>
      </c>
      <c r="AD50" s="52">
        <f>IF(AQ50="7",BH50,0)</f>
        <v>0</v>
      </c>
      <c r="AE50" s="52">
        <f>IF(AQ50="7",BI50,0)</f>
        <v>0</v>
      </c>
      <c r="AF50" s="52">
        <f>IF(AQ50="2",BH50,0)</f>
        <v>0</v>
      </c>
      <c r="AG50" s="52">
        <f>IF(AQ50="2",BI50,0)</f>
        <v>0</v>
      </c>
      <c r="AH50" s="52">
        <f>IF(AQ50="0",BJ50,0)</f>
        <v>0</v>
      </c>
      <c r="AI50" s="34" t="s">
        <v>210</v>
      </c>
      <c r="AJ50" s="52">
        <f>IF(AN50=0,J50,0)</f>
        <v>0</v>
      </c>
      <c r="AK50" s="52">
        <f>IF(AN50=12,J50,0)</f>
        <v>0</v>
      </c>
      <c r="AL50" s="52">
        <f>IF(AN50=21,J50,0)</f>
        <v>0</v>
      </c>
      <c r="AN50" s="52">
        <v>21</v>
      </c>
      <c r="AO50" s="52">
        <f>G50*0</f>
        <v>0</v>
      </c>
      <c r="AP50" s="52">
        <f>G50*(1-0)</f>
        <v>0</v>
      </c>
      <c r="AQ50" s="54" t="s">
        <v>116</v>
      </c>
      <c r="AV50" s="52">
        <f>AW50+AX50</f>
        <v>0</v>
      </c>
      <c r="AW50" s="52">
        <f>F50*AO50</f>
        <v>0</v>
      </c>
      <c r="AX50" s="52">
        <f>F50*AP50</f>
        <v>0</v>
      </c>
      <c r="AY50" s="54" t="s">
        <v>132</v>
      </c>
      <c r="AZ50" s="54" t="s">
        <v>214</v>
      </c>
      <c r="BA50" s="34" t="s">
        <v>215</v>
      </c>
      <c r="BC50" s="52">
        <f>AW50+AX50</f>
        <v>0</v>
      </c>
      <c r="BD50" s="52">
        <f>G50/(100-BE50)*100</f>
        <v>0</v>
      </c>
      <c r="BE50" s="52">
        <v>0</v>
      </c>
      <c r="BF50" s="52">
        <f>50</f>
        <v>50</v>
      </c>
      <c r="BH50" s="52">
        <f>F50*AO50</f>
        <v>0</v>
      </c>
      <c r="BI50" s="52">
        <f>F50*AP50</f>
        <v>0</v>
      </c>
      <c r="BJ50" s="52">
        <f>F50*G50</f>
        <v>0</v>
      </c>
      <c r="BK50" s="52"/>
      <c r="BL50" s="52">
        <v>18</v>
      </c>
      <c r="BW50" s="52">
        <v>21</v>
      </c>
      <c r="BX50" s="3" t="s">
        <v>218</v>
      </c>
    </row>
    <row r="51" spans="1:76" x14ac:dyDescent="0.25">
      <c r="A51" s="1" t="s">
        <v>219</v>
      </c>
      <c r="B51" s="2" t="s">
        <v>220</v>
      </c>
      <c r="C51" s="74" t="s">
        <v>221</v>
      </c>
      <c r="D51" s="71"/>
      <c r="E51" s="2" t="s">
        <v>192</v>
      </c>
      <c r="F51" s="52">
        <v>9480</v>
      </c>
      <c r="G51" s="52">
        <v>0</v>
      </c>
      <c r="H51" s="52">
        <f>F51*AO51</f>
        <v>0</v>
      </c>
      <c r="I51" s="52">
        <f>F51*AP51</f>
        <v>0</v>
      </c>
      <c r="J51" s="52">
        <f>F51*G51</f>
        <v>0</v>
      </c>
      <c r="K51" s="53" t="s">
        <v>120</v>
      </c>
      <c r="Z51" s="52">
        <f>IF(AQ51="5",BJ51,0)</f>
        <v>0</v>
      </c>
      <c r="AB51" s="52">
        <f>IF(AQ51="1",BH51,0)</f>
        <v>0</v>
      </c>
      <c r="AC51" s="52">
        <f>IF(AQ51="1",BI51,0)</f>
        <v>0</v>
      </c>
      <c r="AD51" s="52">
        <f>IF(AQ51="7",BH51,0)</f>
        <v>0</v>
      </c>
      <c r="AE51" s="52">
        <f>IF(AQ51="7",BI51,0)</f>
        <v>0</v>
      </c>
      <c r="AF51" s="52">
        <f>IF(AQ51="2",BH51,0)</f>
        <v>0</v>
      </c>
      <c r="AG51" s="52">
        <f>IF(AQ51="2",BI51,0)</f>
        <v>0</v>
      </c>
      <c r="AH51" s="52">
        <f>IF(AQ51="0",BJ51,0)</f>
        <v>0</v>
      </c>
      <c r="AI51" s="34" t="s">
        <v>210</v>
      </c>
      <c r="AJ51" s="52">
        <f>IF(AN51=0,J51,0)</f>
        <v>0</v>
      </c>
      <c r="AK51" s="52">
        <f>IF(AN51=12,J51,0)</f>
        <v>0</v>
      </c>
      <c r="AL51" s="52">
        <f>IF(AN51=21,J51,0)</f>
        <v>0</v>
      </c>
      <c r="AN51" s="52">
        <v>21</v>
      </c>
      <c r="AO51" s="52">
        <f>G51*0.00969697</f>
        <v>0</v>
      </c>
      <c r="AP51" s="52">
        <f>G51*(1-0.00969697)</f>
        <v>0</v>
      </c>
      <c r="AQ51" s="54" t="s">
        <v>116</v>
      </c>
      <c r="AV51" s="52">
        <f>AW51+AX51</f>
        <v>0</v>
      </c>
      <c r="AW51" s="52">
        <f>F51*AO51</f>
        <v>0</v>
      </c>
      <c r="AX51" s="52">
        <f>F51*AP51</f>
        <v>0</v>
      </c>
      <c r="AY51" s="54" t="s">
        <v>132</v>
      </c>
      <c r="AZ51" s="54" t="s">
        <v>214</v>
      </c>
      <c r="BA51" s="34" t="s">
        <v>215</v>
      </c>
      <c r="BC51" s="52">
        <f>AW51+AX51</f>
        <v>0</v>
      </c>
      <c r="BD51" s="52">
        <f>G51/(100-BE51)*100</f>
        <v>0</v>
      </c>
      <c r="BE51" s="52">
        <v>0</v>
      </c>
      <c r="BF51" s="52">
        <f>51</f>
        <v>51</v>
      </c>
      <c r="BH51" s="52">
        <f>F51*AO51</f>
        <v>0</v>
      </c>
      <c r="BI51" s="52">
        <f>F51*AP51</f>
        <v>0</v>
      </c>
      <c r="BJ51" s="52">
        <f>F51*G51</f>
        <v>0</v>
      </c>
      <c r="BK51" s="52"/>
      <c r="BL51" s="52">
        <v>18</v>
      </c>
      <c r="BW51" s="52">
        <v>21</v>
      </c>
      <c r="BX51" s="3" t="s">
        <v>221</v>
      </c>
    </row>
    <row r="52" spans="1:76" x14ac:dyDescent="0.25">
      <c r="A52" s="1" t="s">
        <v>222</v>
      </c>
      <c r="B52" s="2" t="s">
        <v>223</v>
      </c>
      <c r="C52" s="74" t="s">
        <v>224</v>
      </c>
      <c r="D52" s="71"/>
      <c r="E52" s="2" t="s">
        <v>119</v>
      </c>
      <c r="F52" s="52">
        <v>4740</v>
      </c>
      <c r="G52" s="52">
        <v>0</v>
      </c>
      <c r="H52" s="52">
        <f>F52*AO52</f>
        <v>0</v>
      </c>
      <c r="I52" s="52">
        <f>F52*AP52</f>
        <v>0</v>
      </c>
      <c r="J52" s="52">
        <f>F52*G52</f>
        <v>0</v>
      </c>
      <c r="K52" s="53" t="s">
        <v>120</v>
      </c>
      <c r="Z52" s="52">
        <f>IF(AQ52="5",BJ52,0)</f>
        <v>0</v>
      </c>
      <c r="AB52" s="52">
        <f>IF(AQ52="1",BH52,0)</f>
        <v>0</v>
      </c>
      <c r="AC52" s="52">
        <f>IF(AQ52="1",BI52,0)</f>
        <v>0</v>
      </c>
      <c r="AD52" s="52">
        <f>IF(AQ52="7",BH52,0)</f>
        <v>0</v>
      </c>
      <c r="AE52" s="52">
        <f>IF(AQ52="7",BI52,0)</f>
        <v>0</v>
      </c>
      <c r="AF52" s="52">
        <f>IF(AQ52="2",BH52,0)</f>
        <v>0</v>
      </c>
      <c r="AG52" s="52">
        <f>IF(AQ52="2",BI52,0)</f>
        <v>0</v>
      </c>
      <c r="AH52" s="52">
        <f>IF(AQ52="0",BJ52,0)</f>
        <v>0</v>
      </c>
      <c r="AI52" s="34" t="s">
        <v>210</v>
      </c>
      <c r="AJ52" s="52">
        <f>IF(AN52=0,J52,0)</f>
        <v>0</v>
      </c>
      <c r="AK52" s="52">
        <f>IF(AN52=12,J52,0)</f>
        <v>0</v>
      </c>
      <c r="AL52" s="52">
        <f>IF(AN52=21,J52,0)</f>
        <v>0</v>
      </c>
      <c r="AN52" s="52">
        <v>21</v>
      </c>
      <c r="AO52" s="52">
        <f>G52*0</f>
        <v>0</v>
      </c>
      <c r="AP52" s="52">
        <f>G52*(1-0)</f>
        <v>0</v>
      </c>
      <c r="AQ52" s="54" t="s">
        <v>116</v>
      </c>
      <c r="AV52" s="52">
        <f>AW52+AX52</f>
        <v>0</v>
      </c>
      <c r="AW52" s="52">
        <f>F52*AO52</f>
        <v>0</v>
      </c>
      <c r="AX52" s="52">
        <f>F52*AP52</f>
        <v>0</v>
      </c>
      <c r="AY52" s="54" t="s">
        <v>132</v>
      </c>
      <c r="AZ52" s="54" t="s">
        <v>214</v>
      </c>
      <c r="BA52" s="34" t="s">
        <v>215</v>
      </c>
      <c r="BC52" s="52">
        <f>AW52+AX52</f>
        <v>0</v>
      </c>
      <c r="BD52" s="52">
        <f>G52/(100-BE52)*100</f>
        <v>0</v>
      </c>
      <c r="BE52" s="52">
        <v>0</v>
      </c>
      <c r="BF52" s="52">
        <f>52</f>
        <v>52</v>
      </c>
      <c r="BH52" s="52">
        <f>F52*AO52</f>
        <v>0</v>
      </c>
      <c r="BI52" s="52">
        <f>F52*AP52</f>
        <v>0</v>
      </c>
      <c r="BJ52" s="52">
        <f>F52*G52</f>
        <v>0</v>
      </c>
      <c r="BK52" s="52"/>
      <c r="BL52" s="52">
        <v>18</v>
      </c>
      <c r="BW52" s="52">
        <v>21</v>
      </c>
      <c r="BX52" s="3" t="s">
        <v>224</v>
      </c>
    </row>
    <row r="53" spans="1:76" x14ac:dyDescent="0.25">
      <c r="A53" s="1" t="s">
        <v>225</v>
      </c>
      <c r="B53" s="2" t="s">
        <v>226</v>
      </c>
      <c r="C53" s="74" t="s">
        <v>227</v>
      </c>
      <c r="D53" s="71"/>
      <c r="E53" s="2" t="s">
        <v>153</v>
      </c>
      <c r="F53" s="52">
        <v>47</v>
      </c>
      <c r="G53" s="52">
        <v>0</v>
      </c>
      <c r="H53" s="52">
        <f>F53*AO53</f>
        <v>0</v>
      </c>
      <c r="I53" s="52">
        <f>F53*AP53</f>
        <v>0</v>
      </c>
      <c r="J53" s="52">
        <f>F53*G53</f>
        <v>0</v>
      </c>
      <c r="K53" s="53" t="s">
        <v>120</v>
      </c>
      <c r="Z53" s="52">
        <f>IF(AQ53="5",BJ53,0)</f>
        <v>0</v>
      </c>
      <c r="AB53" s="52">
        <f>IF(AQ53="1",BH53,0)</f>
        <v>0</v>
      </c>
      <c r="AC53" s="52">
        <f>IF(AQ53="1",BI53,0)</f>
        <v>0</v>
      </c>
      <c r="AD53" s="52">
        <f>IF(AQ53="7",BH53,0)</f>
        <v>0</v>
      </c>
      <c r="AE53" s="52">
        <f>IF(AQ53="7",BI53,0)</f>
        <v>0</v>
      </c>
      <c r="AF53" s="52">
        <f>IF(AQ53="2",BH53,0)</f>
        <v>0</v>
      </c>
      <c r="AG53" s="52">
        <f>IF(AQ53="2",BI53,0)</f>
        <v>0</v>
      </c>
      <c r="AH53" s="52">
        <f>IF(AQ53="0",BJ53,0)</f>
        <v>0</v>
      </c>
      <c r="AI53" s="34" t="s">
        <v>210</v>
      </c>
      <c r="AJ53" s="52">
        <f>IF(AN53=0,J53,0)</f>
        <v>0</v>
      </c>
      <c r="AK53" s="52">
        <f>IF(AN53=12,J53,0)</f>
        <v>0</v>
      </c>
      <c r="AL53" s="52">
        <f>IF(AN53=21,J53,0)</f>
        <v>0</v>
      </c>
      <c r="AN53" s="52">
        <v>21</v>
      </c>
      <c r="AO53" s="52">
        <f>G53*0</f>
        <v>0</v>
      </c>
      <c r="AP53" s="52">
        <f>G53*(1-0)</f>
        <v>0</v>
      </c>
      <c r="AQ53" s="54" t="s">
        <v>116</v>
      </c>
      <c r="AV53" s="52">
        <f>AW53+AX53</f>
        <v>0</v>
      </c>
      <c r="AW53" s="52">
        <f>F53*AO53</f>
        <v>0</v>
      </c>
      <c r="AX53" s="52">
        <f>F53*AP53</f>
        <v>0</v>
      </c>
      <c r="AY53" s="54" t="s">
        <v>132</v>
      </c>
      <c r="AZ53" s="54" t="s">
        <v>214</v>
      </c>
      <c r="BA53" s="34" t="s">
        <v>215</v>
      </c>
      <c r="BC53" s="52">
        <f>AW53+AX53</f>
        <v>0</v>
      </c>
      <c r="BD53" s="52">
        <f>G53/(100-BE53)*100</f>
        <v>0</v>
      </c>
      <c r="BE53" s="52">
        <v>0</v>
      </c>
      <c r="BF53" s="52">
        <f>53</f>
        <v>53</v>
      </c>
      <c r="BH53" s="52">
        <f>F53*AO53</f>
        <v>0</v>
      </c>
      <c r="BI53" s="52">
        <f>F53*AP53</f>
        <v>0</v>
      </c>
      <c r="BJ53" s="52">
        <f>F53*G53</f>
        <v>0</v>
      </c>
      <c r="BK53" s="52"/>
      <c r="BL53" s="52">
        <v>18</v>
      </c>
      <c r="BW53" s="52">
        <v>21</v>
      </c>
      <c r="BX53" s="3" t="s">
        <v>227</v>
      </c>
    </row>
    <row r="54" spans="1:76" x14ac:dyDescent="0.25">
      <c r="A54" s="48" t="s">
        <v>4</v>
      </c>
      <c r="B54" s="49" t="s">
        <v>141</v>
      </c>
      <c r="C54" s="146" t="s">
        <v>142</v>
      </c>
      <c r="D54" s="147"/>
      <c r="E54" s="50" t="s">
        <v>76</v>
      </c>
      <c r="F54" s="50" t="s">
        <v>76</v>
      </c>
      <c r="G54" s="50" t="s">
        <v>76</v>
      </c>
      <c r="H54" s="28">
        <f>SUM(H55:H55)</f>
        <v>0</v>
      </c>
      <c r="I54" s="28">
        <f>SUM(I55:I55)</f>
        <v>0</v>
      </c>
      <c r="J54" s="28">
        <f>SUM(J55:J55)</f>
        <v>0</v>
      </c>
      <c r="K54" s="51" t="s">
        <v>4</v>
      </c>
      <c r="AI54" s="34" t="s">
        <v>210</v>
      </c>
      <c r="AS54" s="28">
        <f>SUM(AJ55:AJ55)</f>
        <v>0</v>
      </c>
      <c r="AT54" s="28">
        <f>SUM(AK55:AK55)</f>
        <v>0</v>
      </c>
      <c r="AU54" s="28">
        <f>SUM(AL55:AL55)</f>
        <v>0</v>
      </c>
    </row>
    <row r="55" spans="1:76" x14ac:dyDescent="0.25">
      <c r="A55" s="1" t="s">
        <v>228</v>
      </c>
      <c r="B55" s="2" t="s">
        <v>144</v>
      </c>
      <c r="C55" s="74" t="s">
        <v>145</v>
      </c>
      <c r="D55" s="71"/>
      <c r="E55" s="2" t="s">
        <v>146</v>
      </c>
      <c r="F55" s="52">
        <v>592</v>
      </c>
      <c r="G55" s="52">
        <v>0</v>
      </c>
      <c r="H55" s="52">
        <f>F55*AO55</f>
        <v>0</v>
      </c>
      <c r="I55" s="52">
        <f>F55*AP55</f>
        <v>0</v>
      </c>
      <c r="J55" s="52">
        <f>F55*G55</f>
        <v>0</v>
      </c>
      <c r="K55" s="53" t="s">
        <v>120</v>
      </c>
      <c r="Z55" s="52">
        <f>IF(AQ55="5",BJ55,0)</f>
        <v>0</v>
      </c>
      <c r="AB55" s="52">
        <f>IF(AQ55="1",BH55,0)</f>
        <v>0</v>
      </c>
      <c r="AC55" s="52">
        <f>IF(AQ55="1",BI55,0)</f>
        <v>0</v>
      </c>
      <c r="AD55" s="52">
        <f>IF(AQ55="7",BH55,0)</f>
        <v>0</v>
      </c>
      <c r="AE55" s="52">
        <f>IF(AQ55="7",BI55,0)</f>
        <v>0</v>
      </c>
      <c r="AF55" s="52">
        <f>IF(AQ55="2",BH55,0)</f>
        <v>0</v>
      </c>
      <c r="AG55" s="52">
        <f>IF(AQ55="2",BI55,0)</f>
        <v>0</v>
      </c>
      <c r="AH55" s="52">
        <f>IF(AQ55="0",BJ55,0)</f>
        <v>0</v>
      </c>
      <c r="AI55" s="34" t="s">
        <v>210</v>
      </c>
      <c r="AJ55" s="52">
        <f>IF(AN55=0,J55,0)</f>
        <v>0</v>
      </c>
      <c r="AK55" s="52">
        <f>IF(AN55=12,J55,0)</f>
        <v>0</v>
      </c>
      <c r="AL55" s="52">
        <f>IF(AN55=21,J55,0)</f>
        <v>0</v>
      </c>
      <c r="AN55" s="52">
        <v>21</v>
      </c>
      <c r="AO55" s="52">
        <f>G55*0</f>
        <v>0</v>
      </c>
      <c r="AP55" s="52">
        <f>G55*(1-0)</f>
        <v>0</v>
      </c>
      <c r="AQ55" s="54" t="s">
        <v>136</v>
      </c>
      <c r="AV55" s="52">
        <f>AW55+AX55</f>
        <v>0</v>
      </c>
      <c r="AW55" s="52">
        <f>F55*AO55</f>
        <v>0</v>
      </c>
      <c r="AX55" s="52">
        <f>F55*AP55</f>
        <v>0</v>
      </c>
      <c r="AY55" s="54" t="s">
        <v>147</v>
      </c>
      <c r="AZ55" s="54" t="s">
        <v>229</v>
      </c>
      <c r="BA55" s="34" t="s">
        <v>215</v>
      </c>
      <c r="BC55" s="52">
        <f>AW55+AX55</f>
        <v>0</v>
      </c>
      <c r="BD55" s="52">
        <f>G55/(100-BE55)*100</f>
        <v>0</v>
      </c>
      <c r="BE55" s="52">
        <v>0</v>
      </c>
      <c r="BF55" s="52">
        <f>55</f>
        <v>55</v>
      </c>
      <c r="BH55" s="52">
        <f>F55*AO55</f>
        <v>0</v>
      </c>
      <c r="BI55" s="52">
        <f>F55*AP55</f>
        <v>0</v>
      </c>
      <c r="BJ55" s="52">
        <f>F55*G55</f>
        <v>0</v>
      </c>
      <c r="BK55" s="52"/>
      <c r="BL55" s="52"/>
      <c r="BW55" s="52">
        <v>21</v>
      </c>
      <c r="BX55" s="3" t="s">
        <v>145</v>
      </c>
    </row>
    <row r="56" spans="1:76" x14ac:dyDescent="0.25">
      <c r="A56" s="48" t="s">
        <v>4</v>
      </c>
      <c r="B56" s="49" t="s">
        <v>149</v>
      </c>
      <c r="C56" s="146" t="s">
        <v>40</v>
      </c>
      <c r="D56" s="147"/>
      <c r="E56" s="50" t="s">
        <v>76</v>
      </c>
      <c r="F56" s="50" t="s">
        <v>76</v>
      </c>
      <c r="G56" s="50" t="s">
        <v>76</v>
      </c>
      <c r="H56" s="28">
        <f>SUM(H57:H60)</f>
        <v>0</v>
      </c>
      <c r="I56" s="28">
        <f>SUM(I57:I60)</f>
        <v>0</v>
      </c>
      <c r="J56" s="28">
        <f>SUM(J57:J60)</f>
        <v>0</v>
      </c>
      <c r="K56" s="51" t="s">
        <v>4</v>
      </c>
      <c r="AI56" s="34" t="s">
        <v>210</v>
      </c>
      <c r="AS56" s="28">
        <f>SUM(AJ57:AJ60)</f>
        <v>0</v>
      </c>
      <c r="AT56" s="28">
        <f>SUM(AK57:AK60)</f>
        <v>0</v>
      </c>
      <c r="AU56" s="28">
        <f>SUM(AL57:AL60)</f>
        <v>0</v>
      </c>
    </row>
    <row r="57" spans="1:76" x14ac:dyDescent="0.25">
      <c r="A57" s="1" t="s">
        <v>230</v>
      </c>
      <c r="B57" s="2" t="s">
        <v>231</v>
      </c>
      <c r="C57" s="74" t="s">
        <v>232</v>
      </c>
      <c r="D57" s="71"/>
      <c r="E57" s="2" t="s">
        <v>153</v>
      </c>
      <c r="F57" s="52">
        <v>948</v>
      </c>
      <c r="G57" s="52">
        <v>0</v>
      </c>
      <c r="H57" s="52">
        <f>F57*AO57</f>
        <v>0</v>
      </c>
      <c r="I57" s="52">
        <f>F57*AP57</f>
        <v>0</v>
      </c>
      <c r="J57" s="52">
        <f>F57*G57</f>
        <v>0</v>
      </c>
      <c r="K57" s="53" t="s">
        <v>120</v>
      </c>
      <c r="Z57" s="52">
        <f>IF(AQ57="5",BJ57,0)</f>
        <v>0</v>
      </c>
      <c r="AB57" s="52">
        <f>IF(AQ57="1",BH57,0)</f>
        <v>0</v>
      </c>
      <c r="AC57" s="52">
        <f>IF(AQ57="1",BI57,0)</f>
        <v>0</v>
      </c>
      <c r="AD57" s="52">
        <f>IF(AQ57="7",BH57,0)</f>
        <v>0</v>
      </c>
      <c r="AE57" s="52">
        <f>IF(AQ57="7",BI57,0)</f>
        <v>0</v>
      </c>
      <c r="AF57" s="52">
        <f>IF(AQ57="2",BH57,0)</f>
        <v>0</v>
      </c>
      <c r="AG57" s="52">
        <f>IF(AQ57="2",BI57,0)</f>
        <v>0</v>
      </c>
      <c r="AH57" s="52">
        <f>IF(AQ57="0",BJ57,0)</f>
        <v>0</v>
      </c>
      <c r="AI57" s="34" t="s">
        <v>210</v>
      </c>
      <c r="AJ57" s="52">
        <f>IF(AN57=0,J57,0)</f>
        <v>0</v>
      </c>
      <c r="AK57" s="52">
        <f>IF(AN57=12,J57,0)</f>
        <v>0</v>
      </c>
      <c r="AL57" s="52">
        <f>IF(AN57=21,J57,0)</f>
        <v>0</v>
      </c>
      <c r="AN57" s="52">
        <v>21</v>
      </c>
      <c r="AO57" s="52">
        <f>G57*1</f>
        <v>0</v>
      </c>
      <c r="AP57" s="52">
        <f>G57*(1-1)</f>
        <v>0</v>
      </c>
      <c r="AQ57" s="54" t="s">
        <v>154</v>
      </c>
      <c r="AV57" s="52">
        <f>AW57+AX57</f>
        <v>0</v>
      </c>
      <c r="AW57" s="52">
        <f>F57*AO57</f>
        <v>0</v>
      </c>
      <c r="AX57" s="52">
        <f>F57*AP57</f>
        <v>0</v>
      </c>
      <c r="AY57" s="54" t="s">
        <v>155</v>
      </c>
      <c r="AZ57" s="54" t="s">
        <v>233</v>
      </c>
      <c r="BA57" s="34" t="s">
        <v>215</v>
      </c>
      <c r="BC57" s="52">
        <f>AW57+AX57</f>
        <v>0</v>
      </c>
      <c r="BD57" s="52">
        <f>G57/(100-BE57)*100</f>
        <v>0</v>
      </c>
      <c r="BE57" s="52">
        <v>0</v>
      </c>
      <c r="BF57" s="52">
        <f>57</f>
        <v>57</v>
      </c>
      <c r="BH57" s="52">
        <f>F57*AO57</f>
        <v>0</v>
      </c>
      <c r="BI57" s="52">
        <f>F57*AP57</f>
        <v>0</v>
      </c>
      <c r="BJ57" s="52">
        <f>F57*G57</f>
        <v>0</v>
      </c>
      <c r="BK57" s="52"/>
      <c r="BL57" s="52"/>
      <c r="BW57" s="52">
        <v>21</v>
      </c>
      <c r="BX57" s="3" t="s">
        <v>232</v>
      </c>
    </row>
    <row r="58" spans="1:76" x14ac:dyDescent="0.25">
      <c r="A58" s="1" t="s">
        <v>234</v>
      </c>
      <c r="B58" s="2" t="s">
        <v>235</v>
      </c>
      <c r="C58" s="74" t="s">
        <v>236</v>
      </c>
      <c r="D58" s="71"/>
      <c r="E58" s="2" t="s">
        <v>207</v>
      </c>
      <c r="F58" s="52">
        <v>9480</v>
      </c>
      <c r="G58" s="52">
        <v>0</v>
      </c>
      <c r="H58" s="52">
        <f>F58*AO58</f>
        <v>0</v>
      </c>
      <c r="I58" s="52">
        <f>F58*AP58</f>
        <v>0</v>
      </c>
      <c r="J58" s="52">
        <f>F58*G58</f>
        <v>0</v>
      </c>
      <c r="K58" s="53" t="s">
        <v>4</v>
      </c>
      <c r="Z58" s="52">
        <f>IF(AQ58="5",BJ58,0)</f>
        <v>0</v>
      </c>
      <c r="AB58" s="52">
        <f>IF(AQ58="1",BH58,0)</f>
        <v>0</v>
      </c>
      <c r="AC58" s="52">
        <f>IF(AQ58="1",BI58,0)</f>
        <v>0</v>
      </c>
      <c r="AD58" s="52">
        <f>IF(AQ58="7",BH58,0)</f>
        <v>0</v>
      </c>
      <c r="AE58" s="52">
        <f>IF(AQ58="7",BI58,0)</f>
        <v>0</v>
      </c>
      <c r="AF58" s="52">
        <f>IF(AQ58="2",BH58,0)</f>
        <v>0</v>
      </c>
      <c r="AG58" s="52">
        <f>IF(AQ58="2",BI58,0)</f>
        <v>0</v>
      </c>
      <c r="AH58" s="52">
        <f>IF(AQ58="0",BJ58,0)</f>
        <v>0</v>
      </c>
      <c r="AI58" s="34" t="s">
        <v>210</v>
      </c>
      <c r="AJ58" s="52">
        <f>IF(AN58=0,J58,0)</f>
        <v>0</v>
      </c>
      <c r="AK58" s="52">
        <f>IF(AN58=12,J58,0)</f>
        <v>0</v>
      </c>
      <c r="AL58" s="52">
        <f>IF(AN58=21,J58,0)</f>
        <v>0</v>
      </c>
      <c r="AN58" s="52">
        <v>21</v>
      </c>
      <c r="AO58" s="52">
        <f>G58*1</f>
        <v>0</v>
      </c>
      <c r="AP58" s="52">
        <f>G58*(1-1)</f>
        <v>0</v>
      </c>
      <c r="AQ58" s="54" t="s">
        <v>154</v>
      </c>
      <c r="AV58" s="52">
        <f>AW58+AX58</f>
        <v>0</v>
      </c>
      <c r="AW58" s="52">
        <f>F58*AO58</f>
        <v>0</v>
      </c>
      <c r="AX58" s="52">
        <f>F58*AP58</f>
        <v>0</v>
      </c>
      <c r="AY58" s="54" t="s">
        <v>155</v>
      </c>
      <c r="AZ58" s="54" t="s">
        <v>233</v>
      </c>
      <c r="BA58" s="34" t="s">
        <v>215</v>
      </c>
      <c r="BC58" s="52">
        <f>AW58+AX58</f>
        <v>0</v>
      </c>
      <c r="BD58" s="52">
        <f>G58/(100-BE58)*100</f>
        <v>0</v>
      </c>
      <c r="BE58" s="52">
        <v>0</v>
      </c>
      <c r="BF58" s="52">
        <f>58</f>
        <v>58</v>
      </c>
      <c r="BH58" s="52">
        <f>F58*AO58</f>
        <v>0</v>
      </c>
      <c r="BI58" s="52">
        <f>F58*AP58</f>
        <v>0</v>
      </c>
      <c r="BJ58" s="52">
        <f>F58*G58</f>
        <v>0</v>
      </c>
      <c r="BK58" s="52"/>
      <c r="BL58" s="52"/>
      <c r="BW58" s="52">
        <v>21</v>
      </c>
      <c r="BX58" s="3" t="s">
        <v>236</v>
      </c>
    </row>
    <row r="59" spans="1:76" x14ac:dyDescent="0.25">
      <c r="A59" s="1" t="s">
        <v>237</v>
      </c>
      <c r="B59" s="2" t="s">
        <v>238</v>
      </c>
      <c r="C59" s="74" t="s">
        <v>239</v>
      </c>
      <c r="D59" s="71"/>
      <c r="E59" s="2" t="s">
        <v>153</v>
      </c>
      <c r="F59" s="52">
        <v>47</v>
      </c>
      <c r="G59" s="52">
        <v>0</v>
      </c>
      <c r="H59" s="52">
        <f>F59*AO59</f>
        <v>0</v>
      </c>
      <c r="I59" s="52">
        <f>F59*AP59</f>
        <v>0</v>
      </c>
      <c r="J59" s="52">
        <f>F59*G59</f>
        <v>0</v>
      </c>
      <c r="K59" s="53" t="s">
        <v>120</v>
      </c>
      <c r="Z59" s="52">
        <f>IF(AQ59="5",BJ59,0)</f>
        <v>0</v>
      </c>
      <c r="AB59" s="52">
        <f>IF(AQ59="1",BH59,0)</f>
        <v>0</v>
      </c>
      <c r="AC59" s="52">
        <f>IF(AQ59="1",BI59,0)</f>
        <v>0</v>
      </c>
      <c r="AD59" s="52">
        <f>IF(AQ59="7",BH59,0)</f>
        <v>0</v>
      </c>
      <c r="AE59" s="52">
        <f>IF(AQ59="7",BI59,0)</f>
        <v>0</v>
      </c>
      <c r="AF59" s="52">
        <f>IF(AQ59="2",BH59,0)</f>
        <v>0</v>
      </c>
      <c r="AG59" s="52">
        <f>IF(AQ59="2",BI59,0)</f>
        <v>0</v>
      </c>
      <c r="AH59" s="52">
        <f>IF(AQ59="0",BJ59,0)</f>
        <v>0</v>
      </c>
      <c r="AI59" s="34" t="s">
        <v>210</v>
      </c>
      <c r="AJ59" s="52">
        <f>IF(AN59=0,J59,0)</f>
        <v>0</v>
      </c>
      <c r="AK59" s="52">
        <f>IF(AN59=12,J59,0)</f>
        <v>0</v>
      </c>
      <c r="AL59" s="52">
        <f>IF(AN59=21,J59,0)</f>
        <v>0</v>
      </c>
      <c r="AN59" s="52">
        <v>21</v>
      </c>
      <c r="AO59" s="52">
        <f>G59*1</f>
        <v>0</v>
      </c>
      <c r="AP59" s="52">
        <f>G59*(1-1)</f>
        <v>0</v>
      </c>
      <c r="AQ59" s="54" t="s">
        <v>154</v>
      </c>
      <c r="AV59" s="52">
        <f>AW59+AX59</f>
        <v>0</v>
      </c>
      <c r="AW59" s="52">
        <f>F59*AO59</f>
        <v>0</v>
      </c>
      <c r="AX59" s="52">
        <f>F59*AP59</f>
        <v>0</v>
      </c>
      <c r="AY59" s="54" t="s">
        <v>155</v>
      </c>
      <c r="AZ59" s="54" t="s">
        <v>233</v>
      </c>
      <c r="BA59" s="34" t="s">
        <v>215</v>
      </c>
      <c r="BC59" s="52">
        <f>AW59+AX59</f>
        <v>0</v>
      </c>
      <c r="BD59" s="52">
        <f>G59/(100-BE59)*100</f>
        <v>0</v>
      </c>
      <c r="BE59" s="52">
        <v>0</v>
      </c>
      <c r="BF59" s="52">
        <f>59</f>
        <v>59</v>
      </c>
      <c r="BH59" s="52">
        <f>F59*AO59</f>
        <v>0</v>
      </c>
      <c r="BI59" s="52">
        <f>F59*AP59</f>
        <v>0</v>
      </c>
      <c r="BJ59" s="52">
        <f>F59*G59</f>
        <v>0</v>
      </c>
      <c r="BK59" s="52"/>
      <c r="BL59" s="52"/>
      <c r="BW59" s="52">
        <v>21</v>
      </c>
      <c r="BX59" s="3" t="s">
        <v>239</v>
      </c>
    </row>
    <row r="60" spans="1:76" x14ac:dyDescent="0.25">
      <c r="A60" s="1" t="s">
        <v>240</v>
      </c>
      <c r="B60" s="2" t="s">
        <v>241</v>
      </c>
      <c r="C60" s="74" t="s">
        <v>242</v>
      </c>
      <c r="D60" s="71"/>
      <c r="E60" s="2" t="s">
        <v>207</v>
      </c>
      <c r="F60" s="52">
        <v>18960</v>
      </c>
      <c r="G60" s="52">
        <v>0</v>
      </c>
      <c r="H60" s="52">
        <f>F60*AO60</f>
        <v>0</v>
      </c>
      <c r="I60" s="52">
        <f>F60*AP60</f>
        <v>0</v>
      </c>
      <c r="J60" s="52">
        <f>F60*G60</f>
        <v>0</v>
      </c>
      <c r="K60" s="53" t="s">
        <v>4</v>
      </c>
      <c r="Z60" s="52">
        <f>IF(AQ60="5",BJ60,0)</f>
        <v>0</v>
      </c>
      <c r="AB60" s="52">
        <f>IF(AQ60="1",BH60,0)</f>
        <v>0</v>
      </c>
      <c r="AC60" s="52">
        <f>IF(AQ60="1",BI60,0)</f>
        <v>0</v>
      </c>
      <c r="AD60" s="52">
        <f>IF(AQ60="7",BH60,0)</f>
        <v>0</v>
      </c>
      <c r="AE60" s="52">
        <f>IF(AQ60="7",BI60,0)</f>
        <v>0</v>
      </c>
      <c r="AF60" s="52">
        <f>IF(AQ60="2",BH60,0)</f>
        <v>0</v>
      </c>
      <c r="AG60" s="52">
        <f>IF(AQ60="2",BI60,0)</f>
        <v>0</v>
      </c>
      <c r="AH60" s="52">
        <f>IF(AQ60="0",BJ60,0)</f>
        <v>0</v>
      </c>
      <c r="AI60" s="34" t="s">
        <v>210</v>
      </c>
      <c r="AJ60" s="52">
        <f>IF(AN60=0,J60,0)</f>
        <v>0</v>
      </c>
      <c r="AK60" s="52">
        <f>IF(AN60=12,J60,0)</f>
        <v>0</v>
      </c>
      <c r="AL60" s="52">
        <f>IF(AN60=21,J60,0)</f>
        <v>0</v>
      </c>
      <c r="AN60" s="52">
        <v>21</v>
      </c>
      <c r="AO60" s="52">
        <f>G60*1</f>
        <v>0</v>
      </c>
      <c r="AP60" s="52">
        <f>G60*(1-1)</f>
        <v>0</v>
      </c>
      <c r="AQ60" s="54" t="s">
        <v>154</v>
      </c>
      <c r="AV60" s="52">
        <f>AW60+AX60</f>
        <v>0</v>
      </c>
      <c r="AW60" s="52">
        <f>F60*AO60</f>
        <v>0</v>
      </c>
      <c r="AX60" s="52">
        <f>F60*AP60</f>
        <v>0</v>
      </c>
      <c r="AY60" s="54" t="s">
        <v>155</v>
      </c>
      <c r="AZ60" s="54" t="s">
        <v>233</v>
      </c>
      <c r="BA60" s="34" t="s">
        <v>215</v>
      </c>
      <c r="BC60" s="52">
        <f>AW60+AX60</f>
        <v>0</v>
      </c>
      <c r="BD60" s="52">
        <f>G60/(100-BE60)*100</f>
        <v>0</v>
      </c>
      <c r="BE60" s="52">
        <v>0</v>
      </c>
      <c r="BF60" s="52">
        <f>60</f>
        <v>60</v>
      </c>
      <c r="BH60" s="52">
        <f>F60*AO60</f>
        <v>0</v>
      </c>
      <c r="BI60" s="52">
        <f>F60*AP60</f>
        <v>0</v>
      </c>
      <c r="BJ60" s="52">
        <f>F60*G60</f>
        <v>0</v>
      </c>
      <c r="BK60" s="52"/>
      <c r="BL60" s="52"/>
      <c r="BW60" s="52">
        <v>21</v>
      </c>
      <c r="BX60" s="3" t="s">
        <v>242</v>
      </c>
    </row>
    <row r="61" spans="1:76" x14ac:dyDescent="0.25">
      <c r="A61" s="57" t="s">
        <v>4</v>
      </c>
      <c r="B61" s="58" t="s">
        <v>4</v>
      </c>
      <c r="C61" s="151" t="s">
        <v>243</v>
      </c>
      <c r="D61" s="152"/>
      <c r="E61" s="59" t="s">
        <v>76</v>
      </c>
      <c r="F61" s="59" t="s">
        <v>76</v>
      </c>
      <c r="G61" s="59" t="s">
        <v>76</v>
      </c>
      <c r="H61" s="60">
        <f>H62+H68+H70</f>
        <v>0</v>
      </c>
      <c r="I61" s="60">
        <f>I62+I68+I70</f>
        <v>0</v>
      </c>
      <c r="J61" s="60">
        <f>J62+J68+J70</f>
        <v>0</v>
      </c>
      <c r="K61" s="61" t="s">
        <v>4</v>
      </c>
    </row>
    <row r="62" spans="1:76" x14ac:dyDescent="0.25">
      <c r="A62" s="48" t="s">
        <v>4</v>
      </c>
      <c r="B62" s="49" t="s">
        <v>127</v>
      </c>
      <c r="C62" s="146" t="s">
        <v>128</v>
      </c>
      <c r="D62" s="147"/>
      <c r="E62" s="50" t="s">
        <v>76</v>
      </c>
      <c r="F62" s="50" t="s">
        <v>76</v>
      </c>
      <c r="G62" s="50" t="s">
        <v>76</v>
      </c>
      <c r="H62" s="28">
        <f>SUM(H63:H67)</f>
        <v>0</v>
      </c>
      <c r="I62" s="28">
        <f>SUM(I63:I67)</f>
        <v>0</v>
      </c>
      <c r="J62" s="28">
        <f>SUM(J63:J67)</f>
        <v>0</v>
      </c>
      <c r="K62" s="51" t="s">
        <v>4</v>
      </c>
      <c r="AI62" s="34" t="s">
        <v>244</v>
      </c>
      <c r="AS62" s="28">
        <f>SUM(AJ63:AJ67)</f>
        <v>0</v>
      </c>
      <c r="AT62" s="28">
        <f>SUM(AK63:AK67)</f>
        <v>0</v>
      </c>
      <c r="AU62" s="28">
        <f>SUM(AL63:AL67)</f>
        <v>0</v>
      </c>
    </row>
    <row r="63" spans="1:76" x14ac:dyDescent="0.25">
      <c r="A63" s="1" t="s">
        <v>245</v>
      </c>
      <c r="B63" s="2" t="s">
        <v>212</v>
      </c>
      <c r="C63" s="74" t="s">
        <v>213</v>
      </c>
      <c r="D63" s="71"/>
      <c r="E63" s="2" t="s">
        <v>119</v>
      </c>
      <c r="F63" s="52">
        <v>2086</v>
      </c>
      <c r="G63" s="52">
        <v>0</v>
      </c>
      <c r="H63" s="52">
        <f>F63*AO63</f>
        <v>0</v>
      </c>
      <c r="I63" s="52">
        <f>F63*AP63</f>
        <v>0</v>
      </c>
      <c r="J63" s="52">
        <f>F63*G63</f>
        <v>0</v>
      </c>
      <c r="K63" s="53" t="s">
        <v>120</v>
      </c>
      <c r="Z63" s="52">
        <f>IF(AQ63="5",BJ63,0)</f>
        <v>0</v>
      </c>
      <c r="AB63" s="52">
        <f>IF(AQ63="1",BH63,0)</f>
        <v>0</v>
      </c>
      <c r="AC63" s="52">
        <f>IF(AQ63="1",BI63,0)</f>
        <v>0</v>
      </c>
      <c r="AD63" s="52">
        <f>IF(AQ63="7",BH63,0)</f>
        <v>0</v>
      </c>
      <c r="AE63" s="52">
        <f>IF(AQ63="7",BI63,0)</f>
        <v>0</v>
      </c>
      <c r="AF63" s="52">
        <f>IF(AQ63="2",BH63,0)</f>
        <v>0</v>
      </c>
      <c r="AG63" s="52">
        <f>IF(AQ63="2",BI63,0)</f>
        <v>0</v>
      </c>
      <c r="AH63" s="52">
        <f>IF(AQ63="0",BJ63,0)</f>
        <v>0</v>
      </c>
      <c r="AI63" s="34" t="s">
        <v>244</v>
      </c>
      <c r="AJ63" s="52">
        <f>IF(AN63=0,J63,0)</f>
        <v>0</v>
      </c>
      <c r="AK63" s="52">
        <f>IF(AN63=12,J63,0)</f>
        <v>0</v>
      </c>
      <c r="AL63" s="52">
        <f>IF(AN63=21,J63,0)</f>
        <v>0</v>
      </c>
      <c r="AN63" s="52">
        <v>21</v>
      </c>
      <c r="AO63" s="52">
        <f>G63*0</f>
        <v>0</v>
      </c>
      <c r="AP63" s="52">
        <f>G63*(1-0)</f>
        <v>0</v>
      </c>
      <c r="AQ63" s="54" t="s">
        <v>116</v>
      </c>
      <c r="AV63" s="52">
        <f>AW63+AX63</f>
        <v>0</v>
      </c>
      <c r="AW63" s="52">
        <f>F63*AO63</f>
        <v>0</v>
      </c>
      <c r="AX63" s="52">
        <f>F63*AP63</f>
        <v>0</v>
      </c>
      <c r="AY63" s="54" t="s">
        <v>132</v>
      </c>
      <c r="AZ63" s="54" t="s">
        <v>246</v>
      </c>
      <c r="BA63" s="34" t="s">
        <v>247</v>
      </c>
      <c r="BC63" s="52">
        <f>AW63+AX63</f>
        <v>0</v>
      </c>
      <c r="BD63" s="52">
        <f>G63/(100-BE63)*100</f>
        <v>0</v>
      </c>
      <c r="BE63" s="52">
        <v>0</v>
      </c>
      <c r="BF63" s="52">
        <f>63</f>
        <v>63</v>
      </c>
      <c r="BH63" s="52">
        <f>F63*AO63</f>
        <v>0</v>
      </c>
      <c r="BI63" s="52">
        <f>F63*AP63</f>
        <v>0</v>
      </c>
      <c r="BJ63" s="52">
        <f>F63*G63</f>
        <v>0</v>
      </c>
      <c r="BK63" s="52"/>
      <c r="BL63" s="52">
        <v>18</v>
      </c>
      <c r="BW63" s="52">
        <v>21</v>
      </c>
      <c r="BX63" s="3" t="s">
        <v>213</v>
      </c>
    </row>
    <row r="64" spans="1:76" x14ac:dyDescent="0.25">
      <c r="A64" s="1" t="s">
        <v>248</v>
      </c>
      <c r="B64" s="2" t="s">
        <v>217</v>
      </c>
      <c r="C64" s="74" t="s">
        <v>218</v>
      </c>
      <c r="D64" s="71"/>
      <c r="E64" s="2" t="s">
        <v>192</v>
      </c>
      <c r="F64" s="52">
        <v>4172</v>
      </c>
      <c r="G64" s="52">
        <v>0</v>
      </c>
      <c r="H64" s="52">
        <f>F64*AO64</f>
        <v>0</v>
      </c>
      <c r="I64" s="52">
        <f>F64*AP64</f>
        <v>0</v>
      </c>
      <c r="J64" s="52">
        <f>F64*G64</f>
        <v>0</v>
      </c>
      <c r="K64" s="53" t="s">
        <v>120</v>
      </c>
      <c r="Z64" s="52">
        <f>IF(AQ64="5",BJ64,0)</f>
        <v>0</v>
      </c>
      <c r="AB64" s="52">
        <f>IF(AQ64="1",BH64,0)</f>
        <v>0</v>
      </c>
      <c r="AC64" s="52">
        <f>IF(AQ64="1",BI64,0)</f>
        <v>0</v>
      </c>
      <c r="AD64" s="52">
        <f>IF(AQ64="7",BH64,0)</f>
        <v>0</v>
      </c>
      <c r="AE64" s="52">
        <f>IF(AQ64="7",BI64,0)</f>
        <v>0</v>
      </c>
      <c r="AF64" s="52">
        <f>IF(AQ64="2",BH64,0)</f>
        <v>0</v>
      </c>
      <c r="AG64" s="52">
        <f>IF(AQ64="2",BI64,0)</f>
        <v>0</v>
      </c>
      <c r="AH64" s="52">
        <f>IF(AQ64="0",BJ64,0)</f>
        <v>0</v>
      </c>
      <c r="AI64" s="34" t="s">
        <v>244</v>
      </c>
      <c r="AJ64" s="52">
        <f>IF(AN64=0,J64,0)</f>
        <v>0</v>
      </c>
      <c r="AK64" s="52">
        <f>IF(AN64=12,J64,0)</f>
        <v>0</v>
      </c>
      <c r="AL64" s="52">
        <f>IF(AN64=21,J64,0)</f>
        <v>0</v>
      </c>
      <c r="AN64" s="52">
        <v>21</v>
      </c>
      <c r="AO64" s="52">
        <f>G64*0</f>
        <v>0</v>
      </c>
      <c r="AP64" s="52">
        <f>G64*(1-0)</f>
        <v>0</v>
      </c>
      <c r="AQ64" s="54" t="s">
        <v>116</v>
      </c>
      <c r="AV64" s="52">
        <f>AW64+AX64</f>
        <v>0</v>
      </c>
      <c r="AW64" s="52">
        <f>F64*AO64</f>
        <v>0</v>
      </c>
      <c r="AX64" s="52">
        <f>F64*AP64</f>
        <v>0</v>
      </c>
      <c r="AY64" s="54" t="s">
        <v>132</v>
      </c>
      <c r="AZ64" s="54" t="s">
        <v>246</v>
      </c>
      <c r="BA64" s="34" t="s">
        <v>247</v>
      </c>
      <c r="BC64" s="52">
        <f>AW64+AX64</f>
        <v>0</v>
      </c>
      <c r="BD64" s="52">
        <f>G64/(100-BE64)*100</f>
        <v>0</v>
      </c>
      <c r="BE64" s="52">
        <v>0</v>
      </c>
      <c r="BF64" s="52">
        <f>64</f>
        <v>64</v>
      </c>
      <c r="BH64" s="52">
        <f>F64*AO64</f>
        <v>0</v>
      </c>
      <c r="BI64" s="52">
        <f>F64*AP64</f>
        <v>0</v>
      </c>
      <c r="BJ64" s="52">
        <f>F64*G64</f>
        <v>0</v>
      </c>
      <c r="BK64" s="52"/>
      <c r="BL64" s="52">
        <v>18</v>
      </c>
      <c r="BW64" s="52">
        <v>21</v>
      </c>
      <c r="BX64" s="3" t="s">
        <v>218</v>
      </c>
    </row>
    <row r="65" spans="1:76" x14ac:dyDescent="0.25">
      <c r="A65" s="1" t="s">
        <v>249</v>
      </c>
      <c r="B65" s="2" t="s">
        <v>220</v>
      </c>
      <c r="C65" s="74" t="s">
        <v>221</v>
      </c>
      <c r="D65" s="71"/>
      <c r="E65" s="2" t="s">
        <v>192</v>
      </c>
      <c r="F65" s="52">
        <v>4172</v>
      </c>
      <c r="G65" s="52">
        <v>0</v>
      </c>
      <c r="H65" s="52">
        <f>F65*AO65</f>
        <v>0</v>
      </c>
      <c r="I65" s="52">
        <f>F65*AP65</f>
        <v>0</v>
      </c>
      <c r="J65" s="52">
        <f>F65*G65</f>
        <v>0</v>
      </c>
      <c r="K65" s="53" t="s">
        <v>120</v>
      </c>
      <c r="Z65" s="52">
        <f>IF(AQ65="5",BJ65,0)</f>
        <v>0</v>
      </c>
      <c r="AB65" s="52">
        <f>IF(AQ65="1",BH65,0)</f>
        <v>0</v>
      </c>
      <c r="AC65" s="52">
        <f>IF(AQ65="1",BI65,0)</f>
        <v>0</v>
      </c>
      <c r="AD65" s="52">
        <f>IF(AQ65="7",BH65,0)</f>
        <v>0</v>
      </c>
      <c r="AE65" s="52">
        <f>IF(AQ65="7",BI65,0)</f>
        <v>0</v>
      </c>
      <c r="AF65" s="52">
        <f>IF(AQ65="2",BH65,0)</f>
        <v>0</v>
      </c>
      <c r="AG65" s="52">
        <f>IF(AQ65="2",BI65,0)</f>
        <v>0</v>
      </c>
      <c r="AH65" s="52">
        <f>IF(AQ65="0",BJ65,0)</f>
        <v>0</v>
      </c>
      <c r="AI65" s="34" t="s">
        <v>244</v>
      </c>
      <c r="AJ65" s="52">
        <f>IF(AN65=0,J65,0)</f>
        <v>0</v>
      </c>
      <c r="AK65" s="52">
        <f>IF(AN65=12,J65,0)</f>
        <v>0</v>
      </c>
      <c r="AL65" s="52">
        <f>IF(AN65=21,J65,0)</f>
        <v>0</v>
      </c>
      <c r="AN65" s="52">
        <v>21</v>
      </c>
      <c r="AO65" s="52">
        <f>G65*0.00969697</f>
        <v>0</v>
      </c>
      <c r="AP65" s="52">
        <f>G65*(1-0.00969697)</f>
        <v>0</v>
      </c>
      <c r="AQ65" s="54" t="s">
        <v>116</v>
      </c>
      <c r="AV65" s="52">
        <f>AW65+AX65</f>
        <v>0</v>
      </c>
      <c r="AW65" s="52">
        <f>F65*AO65</f>
        <v>0</v>
      </c>
      <c r="AX65" s="52">
        <f>F65*AP65</f>
        <v>0</v>
      </c>
      <c r="AY65" s="54" t="s">
        <v>132</v>
      </c>
      <c r="AZ65" s="54" t="s">
        <v>246</v>
      </c>
      <c r="BA65" s="34" t="s">
        <v>247</v>
      </c>
      <c r="BC65" s="52">
        <f>AW65+AX65</f>
        <v>0</v>
      </c>
      <c r="BD65" s="52">
        <f>G65/(100-BE65)*100</f>
        <v>0</v>
      </c>
      <c r="BE65" s="52">
        <v>0</v>
      </c>
      <c r="BF65" s="52">
        <f>65</f>
        <v>65</v>
      </c>
      <c r="BH65" s="52">
        <f>F65*AO65</f>
        <v>0</v>
      </c>
      <c r="BI65" s="52">
        <f>F65*AP65</f>
        <v>0</v>
      </c>
      <c r="BJ65" s="52">
        <f>F65*G65</f>
        <v>0</v>
      </c>
      <c r="BK65" s="52"/>
      <c r="BL65" s="52">
        <v>18</v>
      </c>
      <c r="BW65" s="52">
        <v>21</v>
      </c>
      <c r="BX65" s="3" t="s">
        <v>221</v>
      </c>
    </row>
    <row r="66" spans="1:76" x14ac:dyDescent="0.25">
      <c r="A66" s="1" t="s">
        <v>250</v>
      </c>
      <c r="B66" s="2" t="s">
        <v>223</v>
      </c>
      <c r="C66" s="74" t="s">
        <v>224</v>
      </c>
      <c r="D66" s="71"/>
      <c r="E66" s="2" t="s">
        <v>119</v>
      </c>
      <c r="F66" s="52">
        <v>2086</v>
      </c>
      <c r="G66" s="52">
        <v>0</v>
      </c>
      <c r="H66" s="52">
        <f>F66*AO66</f>
        <v>0</v>
      </c>
      <c r="I66" s="52">
        <f>F66*AP66</f>
        <v>0</v>
      </c>
      <c r="J66" s="52">
        <f>F66*G66</f>
        <v>0</v>
      </c>
      <c r="K66" s="53" t="s">
        <v>120</v>
      </c>
      <c r="Z66" s="52">
        <f>IF(AQ66="5",BJ66,0)</f>
        <v>0</v>
      </c>
      <c r="AB66" s="52">
        <f>IF(AQ66="1",BH66,0)</f>
        <v>0</v>
      </c>
      <c r="AC66" s="52">
        <f>IF(AQ66="1",BI66,0)</f>
        <v>0</v>
      </c>
      <c r="AD66" s="52">
        <f>IF(AQ66="7",BH66,0)</f>
        <v>0</v>
      </c>
      <c r="AE66" s="52">
        <f>IF(AQ66="7",BI66,0)</f>
        <v>0</v>
      </c>
      <c r="AF66" s="52">
        <f>IF(AQ66="2",BH66,0)</f>
        <v>0</v>
      </c>
      <c r="AG66" s="52">
        <f>IF(AQ66="2",BI66,0)</f>
        <v>0</v>
      </c>
      <c r="AH66" s="52">
        <f>IF(AQ66="0",BJ66,0)</f>
        <v>0</v>
      </c>
      <c r="AI66" s="34" t="s">
        <v>244</v>
      </c>
      <c r="AJ66" s="52">
        <f>IF(AN66=0,J66,0)</f>
        <v>0</v>
      </c>
      <c r="AK66" s="52">
        <f>IF(AN66=12,J66,0)</f>
        <v>0</v>
      </c>
      <c r="AL66" s="52">
        <f>IF(AN66=21,J66,0)</f>
        <v>0</v>
      </c>
      <c r="AN66" s="52">
        <v>21</v>
      </c>
      <c r="AO66" s="52">
        <f>G66*0</f>
        <v>0</v>
      </c>
      <c r="AP66" s="52">
        <f>G66*(1-0)</f>
        <v>0</v>
      </c>
      <c r="AQ66" s="54" t="s">
        <v>116</v>
      </c>
      <c r="AV66" s="52">
        <f>AW66+AX66</f>
        <v>0</v>
      </c>
      <c r="AW66" s="52">
        <f>F66*AO66</f>
        <v>0</v>
      </c>
      <c r="AX66" s="52">
        <f>F66*AP66</f>
        <v>0</v>
      </c>
      <c r="AY66" s="54" t="s">
        <v>132</v>
      </c>
      <c r="AZ66" s="54" t="s">
        <v>246</v>
      </c>
      <c r="BA66" s="34" t="s">
        <v>247</v>
      </c>
      <c r="BC66" s="52">
        <f>AW66+AX66</f>
        <v>0</v>
      </c>
      <c r="BD66" s="52">
        <f>G66/(100-BE66)*100</f>
        <v>0</v>
      </c>
      <c r="BE66" s="52">
        <v>0</v>
      </c>
      <c r="BF66" s="52">
        <f>66</f>
        <v>66</v>
      </c>
      <c r="BH66" s="52">
        <f>F66*AO66</f>
        <v>0</v>
      </c>
      <c r="BI66" s="52">
        <f>F66*AP66</f>
        <v>0</v>
      </c>
      <c r="BJ66" s="52">
        <f>F66*G66</f>
        <v>0</v>
      </c>
      <c r="BK66" s="52"/>
      <c r="BL66" s="52">
        <v>18</v>
      </c>
      <c r="BW66" s="52">
        <v>21</v>
      </c>
      <c r="BX66" s="3" t="s">
        <v>224</v>
      </c>
    </row>
    <row r="67" spans="1:76" x14ac:dyDescent="0.25">
      <c r="A67" s="1" t="s">
        <v>186</v>
      </c>
      <c r="B67" s="2" t="s">
        <v>226</v>
      </c>
      <c r="C67" s="74" t="s">
        <v>227</v>
      </c>
      <c r="D67" s="71"/>
      <c r="E67" s="2" t="s">
        <v>153</v>
      </c>
      <c r="F67" s="52">
        <v>21</v>
      </c>
      <c r="G67" s="52">
        <v>0</v>
      </c>
      <c r="H67" s="52">
        <f>F67*AO67</f>
        <v>0</v>
      </c>
      <c r="I67" s="52">
        <f>F67*AP67</f>
        <v>0</v>
      </c>
      <c r="J67" s="52">
        <f>F67*G67</f>
        <v>0</v>
      </c>
      <c r="K67" s="53" t="s">
        <v>120</v>
      </c>
      <c r="Z67" s="52">
        <f>IF(AQ67="5",BJ67,0)</f>
        <v>0</v>
      </c>
      <c r="AB67" s="52">
        <f>IF(AQ67="1",BH67,0)</f>
        <v>0</v>
      </c>
      <c r="AC67" s="52">
        <f>IF(AQ67="1",BI67,0)</f>
        <v>0</v>
      </c>
      <c r="AD67" s="52">
        <f>IF(AQ67="7",BH67,0)</f>
        <v>0</v>
      </c>
      <c r="AE67" s="52">
        <f>IF(AQ67="7",BI67,0)</f>
        <v>0</v>
      </c>
      <c r="AF67" s="52">
        <f>IF(AQ67="2",BH67,0)</f>
        <v>0</v>
      </c>
      <c r="AG67" s="52">
        <f>IF(AQ67="2",BI67,0)</f>
        <v>0</v>
      </c>
      <c r="AH67" s="52">
        <f>IF(AQ67="0",BJ67,0)</f>
        <v>0</v>
      </c>
      <c r="AI67" s="34" t="s">
        <v>244</v>
      </c>
      <c r="AJ67" s="52">
        <f>IF(AN67=0,J67,0)</f>
        <v>0</v>
      </c>
      <c r="AK67" s="52">
        <f>IF(AN67=12,J67,0)</f>
        <v>0</v>
      </c>
      <c r="AL67" s="52">
        <f>IF(AN67=21,J67,0)</f>
        <v>0</v>
      </c>
      <c r="AN67" s="52">
        <v>21</v>
      </c>
      <c r="AO67" s="52">
        <f>G67*0</f>
        <v>0</v>
      </c>
      <c r="AP67" s="52">
        <f>G67*(1-0)</f>
        <v>0</v>
      </c>
      <c r="AQ67" s="54" t="s">
        <v>116</v>
      </c>
      <c r="AV67" s="52">
        <f>AW67+AX67</f>
        <v>0</v>
      </c>
      <c r="AW67" s="52">
        <f>F67*AO67</f>
        <v>0</v>
      </c>
      <c r="AX67" s="52">
        <f>F67*AP67</f>
        <v>0</v>
      </c>
      <c r="AY67" s="54" t="s">
        <v>132</v>
      </c>
      <c r="AZ67" s="54" t="s">
        <v>246</v>
      </c>
      <c r="BA67" s="34" t="s">
        <v>247</v>
      </c>
      <c r="BC67" s="52">
        <f>AW67+AX67</f>
        <v>0</v>
      </c>
      <c r="BD67" s="52">
        <f>G67/(100-BE67)*100</f>
        <v>0</v>
      </c>
      <c r="BE67" s="52">
        <v>0</v>
      </c>
      <c r="BF67" s="52">
        <f>67</f>
        <v>67</v>
      </c>
      <c r="BH67" s="52">
        <f>F67*AO67</f>
        <v>0</v>
      </c>
      <c r="BI67" s="52">
        <f>F67*AP67</f>
        <v>0</v>
      </c>
      <c r="BJ67" s="52">
        <f>F67*G67</f>
        <v>0</v>
      </c>
      <c r="BK67" s="52"/>
      <c r="BL67" s="52">
        <v>18</v>
      </c>
      <c r="BW67" s="52">
        <v>21</v>
      </c>
      <c r="BX67" s="3" t="s">
        <v>227</v>
      </c>
    </row>
    <row r="68" spans="1:76" x14ac:dyDescent="0.25">
      <c r="A68" s="48" t="s">
        <v>4</v>
      </c>
      <c r="B68" s="49" t="s">
        <v>141</v>
      </c>
      <c r="C68" s="146" t="s">
        <v>142</v>
      </c>
      <c r="D68" s="147"/>
      <c r="E68" s="50" t="s">
        <v>76</v>
      </c>
      <c r="F68" s="50" t="s">
        <v>76</v>
      </c>
      <c r="G68" s="50" t="s">
        <v>76</v>
      </c>
      <c r="H68" s="28">
        <f>SUM(H69:H69)</f>
        <v>0</v>
      </c>
      <c r="I68" s="28">
        <f>SUM(I69:I69)</f>
        <v>0</v>
      </c>
      <c r="J68" s="28">
        <f>SUM(J69:J69)</f>
        <v>0</v>
      </c>
      <c r="K68" s="51" t="s">
        <v>4</v>
      </c>
      <c r="AI68" s="34" t="s">
        <v>244</v>
      </c>
      <c r="AS68" s="28">
        <f>SUM(AJ69:AJ69)</f>
        <v>0</v>
      </c>
      <c r="AT68" s="28">
        <f>SUM(AK69:AK69)</f>
        <v>0</v>
      </c>
      <c r="AU68" s="28">
        <f>SUM(AL69:AL69)</f>
        <v>0</v>
      </c>
    </row>
    <row r="69" spans="1:76" x14ac:dyDescent="0.25">
      <c r="A69" s="1" t="s">
        <v>196</v>
      </c>
      <c r="B69" s="2" t="s">
        <v>144</v>
      </c>
      <c r="C69" s="74" t="s">
        <v>145</v>
      </c>
      <c r="D69" s="71"/>
      <c r="E69" s="2" t="s">
        <v>146</v>
      </c>
      <c r="F69" s="52">
        <v>260</v>
      </c>
      <c r="G69" s="52">
        <v>0</v>
      </c>
      <c r="H69" s="52">
        <f>F69*AO69</f>
        <v>0</v>
      </c>
      <c r="I69" s="52">
        <f>F69*AP69</f>
        <v>0</v>
      </c>
      <c r="J69" s="52">
        <f>F69*G69</f>
        <v>0</v>
      </c>
      <c r="K69" s="53" t="s">
        <v>120</v>
      </c>
      <c r="Z69" s="52">
        <f>IF(AQ69="5",BJ69,0)</f>
        <v>0</v>
      </c>
      <c r="AB69" s="52">
        <f>IF(AQ69="1",BH69,0)</f>
        <v>0</v>
      </c>
      <c r="AC69" s="52">
        <f>IF(AQ69="1",BI69,0)</f>
        <v>0</v>
      </c>
      <c r="AD69" s="52">
        <f>IF(AQ69="7",BH69,0)</f>
        <v>0</v>
      </c>
      <c r="AE69" s="52">
        <f>IF(AQ69="7",BI69,0)</f>
        <v>0</v>
      </c>
      <c r="AF69" s="52">
        <f>IF(AQ69="2",BH69,0)</f>
        <v>0</v>
      </c>
      <c r="AG69" s="52">
        <f>IF(AQ69="2",BI69,0)</f>
        <v>0</v>
      </c>
      <c r="AH69" s="52">
        <f>IF(AQ69="0",BJ69,0)</f>
        <v>0</v>
      </c>
      <c r="AI69" s="34" t="s">
        <v>244</v>
      </c>
      <c r="AJ69" s="52">
        <f>IF(AN69=0,J69,0)</f>
        <v>0</v>
      </c>
      <c r="AK69" s="52">
        <f>IF(AN69=12,J69,0)</f>
        <v>0</v>
      </c>
      <c r="AL69" s="52">
        <f>IF(AN69=21,J69,0)</f>
        <v>0</v>
      </c>
      <c r="AN69" s="52">
        <v>21</v>
      </c>
      <c r="AO69" s="52">
        <f>G69*0</f>
        <v>0</v>
      </c>
      <c r="AP69" s="52">
        <f>G69*(1-0)</f>
        <v>0</v>
      </c>
      <c r="AQ69" s="54" t="s">
        <v>136</v>
      </c>
      <c r="AV69" s="52">
        <f>AW69+AX69</f>
        <v>0</v>
      </c>
      <c r="AW69" s="52">
        <f>F69*AO69</f>
        <v>0</v>
      </c>
      <c r="AX69" s="52">
        <f>F69*AP69</f>
        <v>0</v>
      </c>
      <c r="AY69" s="54" t="s">
        <v>147</v>
      </c>
      <c r="AZ69" s="54" t="s">
        <v>251</v>
      </c>
      <c r="BA69" s="34" t="s">
        <v>247</v>
      </c>
      <c r="BC69" s="52">
        <f>AW69+AX69</f>
        <v>0</v>
      </c>
      <c r="BD69" s="52">
        <f>G69/(100-BE69)*100</f>
        <v>0</v>
      </c>
      <c r="BE69" s="52">
        <v>0</v>
      </c>
      <c r="BF69" s="52">
        <f>69</f>
        <v>69</v>
      </c>
      <c r="BH69" s="52">
        <f>F69*AO69</f>
        <v>0</v>
      </c>
      <c r="BI69" s="52">
        <f>F69*AP69</f>
        <v>0</v>
      </c>
      <c r="BJ69" s="52">
        <f>F69*G69</f>
        <v>0</v>
      </c>
      <c r="BK69" s="52"/>
      <c r="BL69" s="52"/>
      <c r="BW69" s="52">
        <v>21</v>
      </c>
      <c r="BX69" s="3" t="s">
        <v>145</v>
      </c>
    </row>
    <row r="70" spans="1:76" x14ac:dyDescent="0.25">
      <c r="A70" s="48" t="s">
        <v>4</v>
      </c>
      <c r="B70" s="49" t="s">
        <v>149</v>
      </c>
      <c r="C70" s="146" t="s">
        <v>40</v>
      </c>
      <c r="D70" s="147"/>
      <c r="E70" s="50" t="s">
        <v>76</v>
      </c>
      <c r="F70" s="50" t="s">
        <v>76</v>
      </c>
      <c r="G70" s="50" t="s">
        <v>76</v>
      </c>
      <c r="H70" s="28">
        <f>SUM(H71:H74)</f>
        <v>0</v>
      </c>
      <c r="I70" s="28">
        <f>SUM(I71:I74)</f>
        <v>0</v>
      </c>
      <c r="J70" s="28">
        <f>SUM(J71:J74)</f>
        <v>0</v>
      </c>
      <c r="K70" s="51" t="s">
        <v>4</v>
      </c>
      <c r="AI70" s="34" t="s">
        <v>244</v>
      </c>
      <c r="AS70" s="28">
        <f>SUM(AJ71:AJ74)</f>
        <v>0</v>
      </c>
      <c r="AT70" s="28">
        <f>SUM(AK71:AK74)</f>
        <v>0</v>
      </c>
      <c r="AU70" s="28">
        <f>SUM(AL71:AL74)</f>
        <v>0</v>
      </c>
    </row>
    <row r="71" spans="1:76" x14ac:dyDescent="0.25">
      <c r="A71" s="1" t="s">
        <v>252</v>
      </c>
      <c r="B71" s="2" t="s">
        <v>235</v>
      </c>
      <c r="C71" s="74" t="s">
        <v>236</v>
      </c>
      <c r="D71" s="71"/>
      <c r="E71" s="2" t="s">
        <v>207</v>
      </c>
      <c r="F71" s="52">
        <v>4172</v>
      </c>
      <c r="G71" s="52">
        <v>0</v>
      </c>
      <c r="H71" s="52">
        <f>F71*AO71</f>
        <v>0</v>
      </c>
      <c r="I71" s="52">
        <f>F71*AP71</f>
        <v>0</v>
      </c>
      <c r="J71" s="52">
        <f>F71*G71</f>
        <v>0</v>
      </c>
      <c r="K71" s="53"/>
      <c r="Z71" s="52">
        <f>IF(AQ71="5",BJ71,0)</f>
        <v>0</v>
      </c>
      <c r="AB71" s="52">
        <f>IF(AQ71="1",BH71,0)</f>
        <v>0</v>
      </c>
      <c r="AC71" s="52">
        <f>IF(AQ71="1",BI71,0)</f>
        <v>0</v>
      </c>
      <c r="AD71" s="52">
        <f>IF(AQ71="7",BH71,0)</f>
        <v>0</v>
      </c>
      <c r="AE71" s="52">
        <f>IF(AQ71="7",BI71,0)</f>
        <v>0</v>
      </c>
      <c r="AF71" s="52">
        <f>IF(AQ71="2",BH71,0)</f>
        <v>0</v>
      </c>
      <c r="AG71" s="52">
        <f>IF(AQ71="2",BI71,0)</f>
        <v>0</v>
      </c>
      <c r="AH71" s="52">
        <f>IF(AQ71="0",BJ71,0)</f>
        <v>0</v>
      </c>
      <c r="AI71" s="34" t="s">
        <v>244</v>
      </c>
      <c r="AJ71" s="52">
        <f>IF(AN71=0,J71,0)</f>
        <v>0</v>
      </c>
      <c r="AK71" s="52">
        <f>IF(AN71=12,J71,0)</f>
        <v>0</v>
      </c>
      <c r="AL71" s="52">
        <f>IF(AN71=21,J71,0)</f>
        <v>0</v>
      </c>
      <c r="AN71" s="52">
        <v>21</v>
      </c>
      <c r="AO71" s="52">
        <f>G71*1</f>
        <v>0</v>
      </c>
      <c r="AP71" s="52">
        <f>G71*(1-1)</f>
        <v>0</v>
      </c>
      <c r="AQ71" s="54" t="s">
        <v>154</v>
      </c>
      <c r="AV71" s="52">
        <f>AW71+AX71</f>
        <v>0</v>
      </c>
      <c r="AW71" s="52">
        <f>F71*AO71</f>
        <v>0</v>
      </c>
      <c r="AX71" s="52">
        <f>F71*AP71</f>
        <v>0</v>
      </c>
      <c r="AY71" s="54" t="s">
        <v>155</v>
      </c>
      <c r="AZ71" s="54" t="s">
        <v>253</v>
      </c>
      <c r="BA71" s="34" t="s">
        <v>247</v>
      </c>
      <c r="BC71" s="52">
        <f>AW71+AX71</f>
        <v>0</v>
      </c>
      <c r="BD71" s="52">
        <f>G71/(100-BE71)*100</f>
        <v>0</v>
      </c>
      <c r="BE71" s="52">
        <v>0</v>
      </c>
      <c r="BF71" s="52">
        <f>71</f>
        <v>71</v>
      </c>
      <c r="BH71" s="52">
        <f>F71*AO71</f>
        <v>0</v>
      </c>
      <c r="BI71" s="52">
        <f>F71*AP71</f>
        <v>0</v>
      </c>
      <c r="BJ71" s="52">
        <f>F71*G71</f>
        <v>0</v>
      </c>
      <c r="BK71" s="52"/>
      <c r="BL71" s="52"/>
      <c r="BW71" s="52">
        <v>21</v>
      </c>
      <c r="BX71" s="3" t="s">
        <v>236</v>
      </c>
    </row>
    <row r="72" spans="1:76" x14ac:dyDescent="0.25">
      <c r="A72" s="1" t="s">
        <v>254</v>
      </c>
      <c r="B72" s="2" t="s">
        <v>231</v>
      </c>
      <c r="C72" s="74" t="s">
        <v>232</v>
      </c>
      <c r="D72" s="71"/>
      <c r="E72" s="2" t="s">
        <v>153</v>
      </c>
      <c r="F72" s="52">
        <v>417</v>
      </c>
      <c r="G72" s="52">
        <v>0</v>
      </c>
      <c r="H72" s="52">
        <f>F72*AO72</f>
        <v>0</v>
      </c>
      <c r="I72" s="52">
        <f>F72*AP72</f>
        <v>0</v>
      </c>
      <c r="J72" s="52">
        <f>F72*G72</f>
        <v>0</v>
      </c>
      <c r="K72" s="53" t="s">
        <v>120</v>
      </c>
      <c r="Z72" s="52">
        <f>IF(AQ72="5",BJ72,0)</f>
        <v>0</v>
      </c>
      <c r="AB72" s="52">
        <f>IF(AQ72="1",BH72,0)</f>
        <v>0</v>
      </c>
      <c r="AC72" s="52">
        <f>IF(AQ72="1",BI72,0)</f>
        <v>0</v>
      </c>
      <c r="AD72" s="52">
        <f>IF(AQ72="7",BH72,0)</f>
        <v>0</v>
      </c>
      <c r="AE72" s="52">
        <f>IF(AQ72="7",BI72,0)</f>
        <v>0</v>
      </c>
      <c r="AF72" s="52">
        <f>IF(AQ72="2",BH72,0)</f>
        <v>0</v>
      </c>
      <c r="AG72" s="52">
        <f>IF(AQ72="2",BI72,0)</f>
        <v>0</v>
      </c>
      <c r="AH72" s="52">
        <f>IF(AQ72="0",BJ72,0)</f>
        <v>0</v>
      </c>
      <c r="AI72" s="34" t="s">
        <v>244</v>
      </c>
      <c r="AJ72" s="52">
        <f>IF(AN72=0,J72,0)</f>
        <v>0</v>
      </c>
      <c r="AK72" s="52">
        <f>IF(AN72=12,J72,0)</f>
        <v>0</v>
      </c>
      <c r="AL72" s="52">
        <f>IF(AN72=21,J72,0)</f>
        <v>0</v>
      </c>
      <c r="AN72" s="52">
        <v>21</v>
      </c>
      <c r="AO72" s="52">
        <f>G72*1</f>
        <v>0</v>
      </c>
      <c r="AP72" s="52">
        <f>G72*(1-1)</f>
        <v>0</v>
      </c>
      <c r="AQ72" s="54" t="s">
        <v>154</v>
      </c>
      <c r="AV72" s="52">
        <f>AW72+AX72</f>
        <v>0</v>
      </c>
      <c r="AW72" s="52">
        <f>F72*AO72</f>
        <v>0</v>
      </c>
      <c r="AX72" s="52">
        <f>F72*AP72</f>
        <v>0</v>
      </c>
      <c r="AY72" s="54" t="s">
        <v>155</v>
      </c>
      <c r="AZ72" s="54" t="s">
        <v>253</v>
      </c>
      <c r="BA72" s="34" t="s">
        <v>247</v>
      </c>
      <c r="BC72" s="52">
        <f>AW72+AX72</f>
        <v>0</v>
      </c>
      <c r="BD72" s="52">
        <f>G72/(100-BE72)*100</f>
        <v>0</v>
      </c>
      <c r="BE72" s="52">
        <v>0</v>
      </c>
      <c r="BF72" s="52">
        <f>72</f>
        <v>72</v>
      </c>
      <c r="BH72" s="52">
        <f>F72*AO72</f>
        <v>0</v>
      </c>
      <c r="BI72" s="52">
        <f>F72*AP72</f>
        <v>0</v>
      </c>
      <c r="BJ72" s="52">
        <f>F72*G72</f>
        <v>0</v>
      </c>
      <c r="BK72" s="52"/>
      <c r="BL72" s="52"/>
      <c r="BW72" s="52">
        <v>21</v>
      </c>
      <c r="BX72" s="3" t="s">
        <v>232</v>
      </c>
    </row>
    <row r="73" spans="1:76" x14ac:dyDescent="0.25">
      <c r="A73" s="1" t="s">
        <v>255</v>
      </c>
      <c r="B73" s="2" t="s">
        <v>238</v>
      </c>
      <c r="C73" s="74" t="s">
        <v>239</v>
      </c>
      <c r="D73" s="71"/>
      <c r="E73" s="2" t="s">
        <v>153</v>
      </c>
      <c r="F73" s="52">
        <v>21</v>
      </c>
      <c r="G73" s="52">
        <v>0</v>
      </c>
      <c r="H73" s="52">
        <f>F73*AO73</f>
        <v>0</v>
      </c>
      <c r="I73" s="52">
        <f>F73*AP73</f>
        <v>0</v>
      </c>
      <c r="J73" s="52">
        <f>F73*G73</f>
        <v>0</v>
      </c>
      <c r="K73" s="53" t="s">
        <v>120</v>
      </c>
      <c r="Z73" s="52">
        <f>IF(AQ73="5",BJ73,0)</f>
        <v>0</v>
      </c>
      <c r="AB73" s="52">
        <f>IF(AQ73="1",BH73,0)</f>
        <v>0</v>
      </c>
      <c r="AC73" s="52">
        <f>IF(AQ73="1",BI73,0)</f>
        <v>0</v>
      </c>
      <c r="AD73" s="52">
        <f>IF(AQ73="7",BH73,0)</f>
        <v>0</v>
      </c>
      <c r="AE73" s="52">
        <f>IF(AQ73="7",BI73,0)</f>
        <v>0</v>
      </c>
      <c r="AF73" s="52">
        <f>IF(AQ73="2",BH73,0)</f>
        <v>0</v>
      </c>
      <c r="AG73" s="52">
        <f>IF(AQ73="2",BI73,0)</f>
        <v>0</v>
      </c>
      <c r="AH73" s="52">
        <f>IF(AQ73="0",BJ73,0)</f>
        <v>0</v>
      </c>
      <c r="AI73" s="34" t="s">
        <v>244</v>
      </c>
      <c r="AJ73" s="52">
        <f>IF(AN73=0,J73,0)</f>
        <v>0</v>
      </c>
      <c r="AK73" s="52">
        <f>IF(AN73=12,J73,0)</f>
        <v>0</v>
      </c>
      <c r="AL73" s="52">
        <f>IF(AN73=21,J73,0)</f>
        <v>0</v>
      </c>
      <c r="AN73" s="52">
        <v>21</v>
      </c>
      <c r="AO73" s="52">
        <f>G73*1</f>
        <v>0</v>
      </c>
      <c r="AP73" s="52">
        <f>G73*(1-1)</f>
        <v>0</v>
      </c>
      <c r="AQ73" s="54" t="s">
        <v>154</v>
      </c>
      <c r="AV73" s="52">
        <f>AW73+AX73</f>
        <v>0</v>
      </c>
      <c r="AW73" s="52">
        <f>F73*AO73</f>
        <v>0</v>
      </c>
      <c r="AX73" s="52">
        <f>F73*AP73</f>
        <v>0</v>
      </c>
      <c r="AY73" s="54" t="s">
        <v>155</v>
      </c>
      <c r="AZ73" s="54" t="s">
        <v>253</v>
      </c>
      <c r="BA73" s="34" t="s">
        <v>247</v>
      </c>
      <c r="BC73" s="52">
        <f>AW73+AX73</f>
        <v>0</v>
      </c>
      <c r="BD73" s="52">
        <f>G73/(100-BE73)*100</f>
        <v>0</v>
      </c>
      <c r="BE73" s="52">
        <v>0</v>
      </c>
      <c r="BF73" s="52">
        <f>73</f>
        <v>73</v>
      </c>
      <c r="BH73" s="52">
        <f>F73*AO73</f>
        <v>0</v>
      </c>
      <c r="BI73" s="52">
        <f>F73*AP73</f>
        <v>0</v>
      </c>
      <c r="BJ73" s="52">
        <f>F73*G73</f>
        <v>0</v>
      </c>
      <c r="BK73" s="52"/>
      <c r="BL73" s="52"/>
      <c r="BW73" s="52">
        <v>21</v>
      </c>
      <c r="BX73" s="3" t="s">
        <v>239</v>
      </c>
    </row>
    <row r="74" spans="1:76" x14ac:dyDescent="0.25">
      <c r="A74" s="1" t="s">
        <v>256</v>
      </c>
      <c r="B74" s="2" t="s">
        <v>241</v>
      </c>
      <c r="C74" s="74" t="s">
        <v>242</v>
      </c>
      <c r="D74" s="71"/>
      <c r="E74" s="2" t="s">
        <v>207</v>
      </c>
      <c r="F74" s="52">
        <v>8344</v>
      </c>
      <c r="G74" s="52">
        <v>0</v>
      </c>
      <c r="H74" s="52">
        <f>F74*AO74</f>
        <v>0</v>
      </c>
      <c r="I74" s="52">
        <f>F74*AP74</f>
        <v>0</v>
      </c>
      <c r="J74" s="52">
        <f>F74*G74</f>
        <v>0</v>
      </c>
      <c r="K74" s="53" t="s">
        <v>4</v>
      </c>
      <c r="Z74" s="52">
        <f>IF(AQ74="5",BJ74,0)</f>
        <v>0</v>
      </c>
      <c r="AB74" s="52">
        <f>IF(AQ74="1",BH74,0)</f>
        <v>0</v>
      </c>
      <c r="AC74" s="52">
        <f>IF(AQ74="1",BI74,0)</f>
        <v>0</v>
      </c>
      <c r="AD74" s="52">
        <f>IF(AQ74="7",BH74,0)</f>
        <v>0</v>
      </c>
      <c r="AE74" s="52">
        <f>IF(AQ74="7",BI74,0)</f>
        <v>0</v>
      </c>
      <c r="AF74" s="52">
        <f>IF(AQ74="2",BH74,0)</f>
        <v>0</v>
      </c>
      <c r="AG74" s="52">
        <f>IF(AQ74="2",BI74,0)</f>
        <v>0</v>
      </c>
      <c r="AH74" s="52">
        <f>IF(AQ74="0",BJ74,0)</f>
        <v>0</v>
      </c>
      <c r="AI74" s="34" t="s">
        <v>244</v>
      </c>
      <c r="AJ74" s="52">
        <f>IF(AN74=0,J74,0)</f>
        <v>0</v>
      </c>
      <c r="AK74" s="52">
        <f>IF(AN74=12,J74,0)</f>
        <v>0</v>
      </c>
      <c r="AL74" s="52">
        <f>IF(AN74=21,J74,0)</f>
        <v>0</v>
      </c>
      <c r="AN74" s="52">
        <v>21</v>
      </c>
      <c r="AO74" s="52">
        <f>G74*1</f>
        <v>0</v>
      </c>
      <c r="AP74" s="52">
        <f>G74*(1-1)</f>
        <v>0</v>
      </c>
      <c r="AQ74" s="54" t="s">
        <v>154</v>
      </c>
      <c r="AV74" s="52">
        <f>AW74+AX74</f>
        <v>0</v>
      </c>
      <c r="AW74" s="52">
        <f>F74*AO74</f>
        <v>0</v>
      </c>
      <c r="AX74" s="52">
        <f>F74*AP74</f>
        <v>0</v>
      </c>
      <c r="AY74" s="54" t="s">
        <v>155</v>
      </c>
      <c r="AZ74" s="54" t="s">
        <v>253</v>
      </c>
      <c r="BA74" s="34" t="s">
        <v>247</v>
      </c>
      <c r="BC74" s="52">
        <f>AW74+AX74</f>
        <v>0</v>
      </c>
      <c r="BD74" s="52">
        <f>G74/(100-BE74)*100</f>
        <v>0</v>
      </c>
      <c r="BE74" s="52">
        <v>0</v>
      </c>
      <c r="BF74" s="52">
        <f>74</f>
        <v>74</v>
      </c>
      <c r="BH74" s="52">
        <f>F74*AO74</f>
        <v>0</v>
      </c>
      <c r="BI74" s="52">
        <f>F74*AP74</f>
        <v>0</v>
      </c>
      <c r="BJ74" s="52">
        <f>F74*G74</f>
        <v>0</v>
      </c>
      <c r="BK74" s="52"/>
      <c r="BL74" s="52"/>
      <c r="BW74" s="52">
        <v>21</v>
      </c>
      <c r="BX74" s="3" t="s">
        <v>242</v>
      </c>
    </row>
    <row r="75" spans="1:76" x14ac:dyDescent="0.25">
      <c r="A75" s="57" t="s">
        <v>4</v>
      </c>
      <c r="B75" s="58" t="s">
        <v>4</v>
      </c>
      <c r="C75" s="151" t="s">
        <v>257</v>
      </c>
      <c r="D75" s="152"/>
      <c r="E75" s="59" t="s">
        <v>76</v>
      </c>
      <c r="F75" s="59" t="s">
        <v>76</v>
      </c>
      <c r="G75" s="59" t="s">
        <v>76</v>
      </c>
      <c r="H75" s="60">
        <f>H76+H83+H85</f>
        <v>0</v>
      </c>
      <c r="I75" s="60">
        <f>I76+I83+I85</f>
        <v>0</v>
      </c>
      <c r="J75" s="60">
        <f>J76+J83+J85</f>
        <v>0</v>
      </c>
      <c r="K75" s="61" t="s">
        <v>4</v>
      </c>
    </row>
    <row r="76" spans="1:76" x14ac:dyDescent="0.25">
      <c r="A76" s="48" t="s">
        <v>4</v>
      </c>
      <c r="B76" s="49" t="s">
        <v>127</v>
      </c>
      <c r="C76" s="146" t="s">
        <v>128</v>
      </c>
      <c r="D76" s="147"/>
      <c r="E76" s="50" t="s">
        <v>76</v>
      </c>
      <c r="F76" s="50" t="s">
        <v>76</v>
      </c>
      <c r="G76" s="50" t="s">
        <v>76</v>
      </c>
      <c r="H76" s="28">
        <f>SUM(H77:H82)</f>
        <v>0</v>
      </c>
      <c r="I76" s="28">
        <f>SUM(I77:I82)</f>
        <v>0</v>
      </c>
      <c r="J76" s="28">
        <f>SUM(J77:J82)</f>
        <v>0</v>
      </c>
      <c r="K76" s="51" t="s">
        <v>4</v>
      </c>
      <c r="AI76" s="34" t="s">
        <v>258</v>
      </c>
      <c r="AS76" s="28">
        <f>SUM(AJ77:AJ82)</f>
        <v>0</v>
      </c>
      <c r="AT76" s="28">
        <f>SUM(AK77:AK82)</f>
        <v>0</v>
      </c>
      <c r="AU76" s="28">
        <f>SUM(AL77:AL82)</f>
        <v>0</v>
      </c>
    </row>
    <row r="77" spans="1:76" x14ac:dyDescent="0.25">
      <c r="A77" s="1" t="s">
        <v>259</v>
      </c>
      <c r="B77" s="2" t="s">
        <v>137</v>
      </c>
      <c r="C77" s="74" t="s">
        <v>138</v>
      </c>
      <c r="D77" s="71"/>
      <c r="E77" s="2" t="s">
        <v>119</v>
      </c>
      <c r="F77" s="52">
        <v>910</v>
      </c>
      <c r="G77" s="52">
        <v>0</v>
      </c>
      <c r="H77" s="52">
        <f t="shared" ref="H77:H82" si="0">F77*AO77</f>
        <v>0</v>
      </c>
      <c r="I77" s="52">
        <f t="shared" ref="I77:I82" si="1">F77*AP77</f>
        <v>0</v>
      </c>
      <c r="J77" s="52">
        <f t="shared" ref="J77:J82" si="2">F77*G77</f>
        <v>0</v>
      </c>
      <c r="K77" s="53" t="s">
        <v>120</v>
      </c>
      <c r="Z77" s="52">
        <f t="shared" ref="Z77:Z82" si="3">IF(AQ77="5",BJ77,0)</f>
        <v>0</v>
      </c>
      <c r="AB77" s="52">
        <f t="shared" ref="AB77:AB82" si="4">IF(AQ77="1",BH77,0)</f>
        <v>0</v>
      </c>
      <c r="AC77" s="52">
        <f t="shared" ref="AC77:AC82" si="5">IF(AQ77="1",BI77,0)</f>
        <v>0</v>
      </c>
      <c r="AD77" s="52">
        <f t="shared" ref="AD77:AD82" si="6">IF(AQ77="7",BH77,0)</f>
        <v>0</v>
      </c>
      <c r="AE77" s="52">
        <f t="shared" ref="AE77:AE82" si="7">IF(AQ77="7",BI77,0)</f>
        <v>0</v>
      </c>
      <c r="AF77" s="52">
        <f t="shared" ref="AF77:AF82" si="8">IF(AQ77="2",BH77,0)</f>
        <v>0</v>
      </c>
      <c r="AG77" s="52">
        <f t="shared" ref="AG77:AG82" si="9">IF(AQ77="2",BI77,0)</f>
        <v>0</v>
      </c>
      <c r="AH77" s="52">
        <f t="shared" ref="AH77:AH82" si="10">IF(AQ77="0",BJ77,0)</f>
        <v>0</v>
      </c>
      <c r="AI77" s="34" t="s">
        <v>258</v>
      </c>
      <c r="AJ77" s="52">
        <f t="shared" ref="AJ77:AJ82" si="11">IF(AN77=0,J77,0)</f>
        <v>0</v>
      </c>
      <c r="AK77" s="52">
        <f t="shared" ref="AK77:AK82" si="12">IF(AN77=12,J77,0)</f>
        <v>0</v>
      </c>
      <c r="AL77" s="52">
        <f t="shared" ref="AL77:AL82" si="13">IF(AN77=21,J77,0)</f>
        <v>0</v>
      </c>
      <c r="AN77" s="52">
        <v>21</v>
      </c>
      <c r="AO77" s="52">
        <f>G77*0</f>
        <v>0</v>
      </c>
      <c r="AP77" s="52">
        <f>G77*(1-0)</f>
        <v>0</v>
      </c>
      <c r="AQ77" s="54" t="s">
        <v>116</v>
      </c>
      <c r="AV77" s="52">
        <f t="shared" ref="AV77:AV82" si="14">AW77+AX77</f>
        <v>0</v>
      </c>
      <c r="AW77" s="52">
        <f t="shared" ref="AW77:AW82" si="15">F77*AO77</f>
        <v>0</v>
      </c>
      <c r="AX77" s="52">
        <f t="shared" ref="AX77:AX82" si="16">F77*AP77</f>
        <v>0</v>
      </c>
      <c r="AY77" s="54" t="s">
        <v>132</v>
      </c>
      <c r="AZ77" s="54" t="s">
        <v>260</v>
      </c>
      <c r="BA77" s="34" t="s">
        <v>261</v>
      </c>
      <c r="BC77" s="52">
        <f t="shared" ref="BC77:BC82" si="17">AW77+AX77</f>
        <v>0</v>
      </c>
      <c r="BD77" s="52">
        <f t="shared" ref="BD77:BD82" si="18">G77/(100-BE77)*100</f>
        <v>0</v>
      </c>
      <c r="BE77" s="52">
        <v>0</v>
      </c>
      <c r="BF77" s="52">
        <f>77</f>
        <v>77</v>
      </c>
      <c r="BH77" s="52">
        <f t="shared" ref="BH77:BH82" si="19">F77*AO77</f>
        <v>0</v>
      </c>
      <c r="BI77" s="52">
        <f t="shared" ref="BI77:BI82" si="20">F77*AP77</f>
        <v>0</v>
      </c>
      <c r="BJ77" s="52">
        <f t="shared" ref="BJ77:BJ82" si="21">F77*G77</f>
        <v>0</v>
      </c>
      <c r="BK77" s="52"/>
      <c r="BL77" s="52">
        <v>18</v>
      </c>
      <c r="BW77" s="52">
        <v>21</v>
      </c>
      <c r="BX77" s="3" t="s">
        <v>138</v>
      </c>
    </row>
    <row r="78" spans="1:76" x14ac:dyDescent="0.25">
      <c r="A78" s="1" t="s">
        <v>262</v>
      </c>
      <c r="B78" s="2" t="s">
        <v>263</v>
      </c>
      <c r="C78" s="74" t="s">
        <v>264</v>
      </c>
      <c r="D78" s="71"/>
      <c r="E78" s="2" t="s">
        <v>119</v>
      </c>
      <c r="F78" s="52">
        <v>910</v>
      </c>
      <c r="G78" s="52">
        <v>0</v>
      </c>
      <c r="H78" s="52">
        <f t="shared" si="0"/>
        <v>0</v>
      </c>
      <c r="I78" s="52">
        <f t="shared" si="1"/>
        <v>0</v>
      </c>
      <c r="J78" s="52">
        <f t="shared" si="2"/>
        <v>0</v>
      </c>
      <c r="K78" s="53" t="s">
        <v>120</v>
      </c>
      <c r="Z78" s="52">
        <f t="shared" si="3"/>
        <v>0</v>
      </c>
      <c r="AB78" s="52">
        <f t="shared" si="4"/>
        <v>0</v>
      </c>
      <c r="AC78" s="52">
        <f t="shared" si="5"/>
        <v>0</v>
      </c>
      <c r="AD78" s="52">
        <f t="shared" si="6"/>
        <v>0</v>
      </c>
      <c r="AE78" s="52">
        <f t="shared" si="7"/>
        <v>0</v>
      </c>
      <c r="AF78" s="52">
        <f t="shared" si="8"/>
        <v>0</v>
      </c>
      <c r="AG78" s="52">
        <f t="shared" si="9"/>
        <v>0</v>
      </c>
      <c r="AH78" s="52">
        <f t="shared" si="10"/>
        <v>0</v>
      </c>
      <c r="AI78" s="34" t="s">
        <v>258</v>
      </c>
      <c r="AJ78" s="52">
        <f t="shared" si="11"/>
        <v>0</v>
      </c>
      <c r="AK78" s="52">
        <f t="shared" si="12"/>
        <v>0</v>
      </c>
      <c r="AL78" s="52">
        <f t="shared" si="13"/>
        <v>0</v>
      </c>
      <c r="AN78" s="52">
        <v>21</v>
      </c>
      <c r="AO78" s="52">
        <f>G78*0</f>
        <v>0</v>
      </c>
      <c r="AP78" s="52">
        <f>G78*(1-0)</f>
        <v>0</v>
      </c>
      <c r="AQ78" s="54" t="s">
        <v>116</v>
      </c>
      <c r="AV78" s="52">
        <f t="shared" si="14"/>
        <v>0</v>
      </c>
      <c r="AW78" s="52">
        <f t="shared" si="15"/>
        <v>0</v>
      </c>
      <c r="AX78" s="52">
        <f t="shared" si="16"/>
        <v>0</v>
      </c>
      <c r="AY78" s="54" t="s">
        <v>132</v>
      </c>
      <c r="AZ78" s="54" t="s">
        <v>260</v>
      </c>
      <c r="BA78" s="34" t="s">
        <v>261</v>
      </c>
      <c r="BC78" s="52">
        <f t="shared" si="17"/>
        <v>0</v>
      </c>
      <c r="BD78" s="52">
        <f t="shared" si="18"/>
        <v>0</v>
      </c>
      <c r="BE78" s="52">
        <v>0</v>
      </c>
      <c r="BF78" s="52">
        <f>78</f>
        <v>78</v>
      </c>
      <c r="BH78" s="52">
        <f t="shared" si="19"/>
        <v>0</v>
      </c>
      <c r="BI78" s="52">
        <f t="shared" si="20"/>
        <v>0</v>
      </c>
      <c r="BJ78" s="52">
        <f t="shared" si="21"/>
        <v>0</v>
      </c>
      <c r="BK78" s="52"/>
      <c r="BL78" s="52">
        <v>18</v>
      </c>
      <c r="BW78" s="52">
        <v>21</v>
      </c>
      <c r="BX78" s="3" t="s">
        <v>264</v>
      </c>
    </row>
    <row r="79" spans="1:76" x14ac:dyDescent="0.25">
      <c r="A79" s="1" t="s">
        <v>265</v>
      </c>
      <c r="B79" s="2" t="s">
        <v>266</v>
      </c>
      <c r="C79" s="74" t="s">
        <v>267</v>
      </c>
      <c r="D79" s="71"/>
      <c r="E79" s="2" t="s">
        <v>119</v>
      </c>
      <c r="F79" s="52">
        <v>910</v>
      </c>
      <c r="G79" s="52">
        <v>0</v>
      </c>
      <c r="H79" s="52">
        <f t="shared" si="0"/>
        <v>0</v>
      </c>
      <c r="I79" s="52">
        <f t="shared" si="1"/>
        <v>0</v>
      </c>
      <c r="J79" s="52">
        <f t="shared" si="2"/>
        <v>0</v>
      </c>
      <c r="K79" s="53" t="s">
        <v>120</v>
      </c>
      <c r="Z79" s="52">
        <f t="shared" si="3"/>
        <v>0</v>
      </c>
      <c r="AB79" s="52">
        <f t="shared" si="4"/>
        <v>0</v>
      </c>
      <c r="AC79" s="52">
        <f t="shared" si="5"/>
        <v>0</v>
      </c>
      <c r="AD79" s="52">
        <f t="shared" si="6"/>
        <v>0</v>
      </c>
      <c r="AE79" s="52">
        <f t="shared" si="7"/>
        <v>0</v>
      </c>
      <c r="AF79" s="52">
        <f t="shared" si="8"/>
        <v>0</v>
      </c>
      <c r="AG79" s="52">
        <f t="shared" si="9"/>
        <v>0</v>
      </c>
      <c r="AH79" s="52">
        <f t="shared" si="10"/>
        <v>0</v>
      </c>
      <c r="AI79" s="34" t="s">
        <v>258</v>
      </c>
      <c r="AJ79" s="52">
        <f t="shared" si="11"/>
        <v>0</v>
      </c>
      <c r="AK79" s="52">
        <f t="shared" si="12"/>
        <v>0</v>
      </c>
      <c r="AL79" s="52">
        <f t="shared" si="13"/>
        <v>0</v>
      </c>
      <c r="AN79" s="52">
        <v>21</v>
      </c>
      <c r="AO79" s="52">
        <f>G79*0</f>
        <v>0</v>
      </c>
      <c r="AP79" s="52">
        <f>G79*(1-0)</f>
        <v>0</v>
      </c>
      <c r="AQ79" s="54" t="s">
        <v>116</v>
      </c>
      <c r="AV79" s="52">
        <f t="shared" si="14"/>
        <v>0</v>
      </c>
      <c r="AW79" s="52">
        <f t="shared" si="15"/>
        <v>0</v>
      </c>
      <c r="AX79" s="52">
        <f t="shared" si="16"/>
        <v>0</v>
      </c>
      <c r="AY79" s="54" t="s">
        <v>132</v>
      </c>
      <c r="AZ79" s="54" t="s">
        <v>260</v>
      </c>
      <c r="BA79" s="34" t="s">
        <v>261</v>
      </c>
      <c r="BC79" s="52">
        <f t="shared" si="17"/>
        <v>0</v>
      </c>
      <c r="BD79" s="52">
        <f t="shared" si="18"/>
        <v>0</v>
      </c>
      <c r="BE79" s="52">
        <v>0</v>
      </c>
      <c r="BF79" s="52">
        <f>79</f>
        <v>79</v>
      </c>
      <c r="BH79" s="52">
        <f t="shared" si="19"/>
        <v>0</v>
      </c>
      <c r="BI79" s="52">
        <f t="shared" si="20"/>
        <v>0</v>
      </c>
      <c r="BJ79" s="52">
        <f t="shared" si="21"/>
        <v>0</v>
      </c>
      <c r="BK79" s="52"/>
      <c r="BL79" s="52">
        <v>18</v>
      </c>
      <c r="BW79" s="52">
        <v>21</v>
      </c>
      <c r="BX79" s="3" t="s">
        <v>267</v>
      </c>
    </row>
    <row r="80" spans="1:76" x14ac:dyDescent="0.25">
      <c r="A80" s="1" t="s">
        <v>268</v>
      </c>
      <c r="B80" s="2" t="s">
        <v>269</v>
      </c>
      <c r="C80" s="74" t="s">
        <v>270</v>
      </c>
      <c r="D80" s="71"/>
      <c r="E80" s="2" t="s">
        <v>119</v>
      </c>
      <c r="F80" s="52">
        <v>910</v>
      </c>
      <c r="G80" s="52">
        <v>0</v>
      </c>
      <c r="H80" s="52">
        <f t="shared" si="0"/>
        <v>0</v>
      </c>
      <c r="I80" s="52">
        <f t="shared" si="1"/>
        <v>0</v>
      </c>
      <c r="J80" s="52">
        <f t="shared" si="2"/>
        <v>0</v>
      </c>
      <c r="K80" s="53" t="s">
        <v>120</v>
      </c>
      <c r="Z80" s="52">
        <f t="shared" si="3"/>
        <v>0</v>
      </c>
      <c r="AB80" s="52">
        <f t="shared" si="4"/>
        <v>0</v>
      </c>
      <c r="AC80" s="52">
        <f t="shared" si="5"/>
        <v>0</v>
      </c>
      <c r="AD80" s="52">
        <f t="shared" si="6"/>
        <v>0</v>
      </c>
      <c r="AE80" s="52">
        <f t="shared" si="7"/>
        <v>0</v>
      </c>
      <c r="AF80" s="52">
        <f t="shared" si="8"/>
        <v>0</v>
      </c>
      <c r="AG80" s="52">
        <f t="shared" si="9"/>
        <v>0</v>
      </c>
      <c r="AH80" s="52">
        <f t="shared" si="10"/>
        <v>0</v>
      </c>
      <c r="AI80" s="34" t="s">
        <v>258</v>
      </c>
      <c r="AJ80" s="52">
        <f t="shared" si="11"/>
        <v>0</v>
      </c>
      <c r="AK80" s="52">
        <f t="shared" si="12"/>
        <v>0</v>
      </c>
      <c r="AL80" s="52">
        <f t="shared" si="13"/>
        <v>0</v>
      </c>
      <c r="AN80" s="52">
        <v>21</v>
      </c>
      <c r="AO80" s="52">
        <f>G80*0</f>
        <v>0</v>
      </c>
      <c r="AP80" s="52">
        <f>G80*(1-0)</f>
        <v>0</v>
      </c>
      <c r="AQ80" s="54" t="s">
        <v>116</v>
      </c>
      <c r="AV80" s="52">
        <f t="shared" si="14"/>
        <v>0</v>
      </c>
      <c r="AW80" s="52">
        <f t="shared" si="15"/>
        <v>0</v>
      </c>
      <c r="AX80" s="52">
        <f t="shared" si="16"/>
        <v>0</v>
      </c>
      <c r="AY80" s="54" t="s">
        <v>132</v>
      </c>
      <c r="AZ80" s="54" t="s">
        <v>260</v>
      </c>
      <c r="BA80" s="34" t="s">
        <v>261</v>
      </c>
      <c r="BC80" s="52">
        <f t="shared" si="17"/>
        <v>0</v>
      </c>
      <c r="BD80" s="52">
        <f t="shared" si="18"/>
        <v>0</v>
      </c>
      <c r="BE80" s="52">
        <v>0</v>
      </c>
      <c r="BF80" s="52">
        <f>80</f>
        <v>80</v>
      </c>
      <c r="BH80" s="52">
        <f t="shared" si="19"/>
        <v>0</v>
      </c>
      <c r="BI80" s="52">
        <f t="shared" si="20"/>
        <v>0</v>
      </c>
      <c r="BJ80" s="52">
        <f t="shared" si="21"/>
        <v>0</v>
      </c>
      <c r="BK80" s="52"/>
      <c r="BL80" s="52">
        <v>18</v>
      </c>
      <c r="BW80" s="52">
        <v>21</v>
      </c>
      <c r="BX80" s="3" t="s">
        <v>270</v>
      </c>
    </row>
    <row r="81" spans="1:76" x14ac:dyDescent="0.25">
      <c r="A81" s="1" t="s">
        <v>271</v>
      </c>
      <c r="B81" s="2" t="s">
        <v>272</v>
      </c>
      <c r="C81" s="74" t="s">
        <v>273</v>
      </c>
      <c r="D81" s="71"/>
      <c r="E81" s="2" t="s">
        <v>119</v>
      </c>
      <c r="F81" s="52">
        <v>910</v>
      </c>
      <c r="G81" s="52">
        <v>0</v>
      </c>
      <c r="H81" s="52">
        <f t="shared" si="0"/>
        <v>0</v>
      </c>
      <c r="I81" s="52">
        <f t="shared" si="1"/>
        <v>0</v>
      </c>
      <c r="J81" s="52">
        <f t="shared" si="2"/>
        <v>0</v>
      </c>
      <c r="K81" s="53" t="s">
        <v>120</v>
      </c>
      <c r="Z81" s="52">
        <f t="shared" si="3"/>
        <v>0</v>
      </c>
      <c r="AB81" s="52">
        <f t="shared" si="4"/>
        <v>0</v>
      </c>
      <c r="AC81" s="52">
        <f t="shared" si="5"/>
        <v>0</v>
      </c>
      <c r="AD81" s="52">
        <f t="shared" si="6"/>
        <v>0</v>
      </c>
      <c r="AE81" s="52">
        <f t="shared" si="7"/>
        <v>0</v>
      </c>
      <c r="AF81" s="52">
        <f t="shared" si="8"/>
        <v>0</v>
      </c>
      <c r="AG81" s="52">
        <f t="shared" si="9"/>
        <v>0</v>
      </c>
      <c r="AH81" s="52">
        <f t="shared" si="10"/>
        <v>0</v>
      </c>
      <c r="AI81" s="34" t="s">
        <v>258</v>
      </c>
      <c r="AJ81" s="52">
        <f t="shared" si="11"/>
        <v>0</v>
      </c>
      <c r="AK81" s="52">
        <f t="shared" si="12"/>
        <v>0</v>
      </c>
      <c r="AL81" s="52">
        <f t="shared" si="13"/>
        <v>0</v>
      </c>
      <c r="AN81" s="52">
        <v>21</v>
      </c>
      <c r="AO81" s="52">
        <f>G81*0.069565217</f>
        <v>0</v>
      </c>
      <c r="AP81" s="52">
        <f>G81*(1-0.069565217)</f>
        <v>0</v>
      </c>
      <c r="AQ81" s="54" t="s">
        <v>116</v>
      </c>
      <c r="AV81" s="52">
        <f t="shared" si="14"/>
        <v>0</v>
      </c>
      <c r="AW81" s="52">
        <f t="shared" si="15"/>
        <v>0</v>
      </c>
      <c r="AX81" s="52">
        <f t="shared" si="16"/>
        <v>0</v>
      </c>
      <c r="AY81" s="54" t="s">
        <v>132</v>
      </c>
      <c r="AZ81" s="54" t="s">
        <v>260</v>
      </c>
      <c r="BA81" s="34" t="s">
        <v>261</v>
      </c>
      <c r="BC81" s="52">
        <f t="shared" si="17"/>
        <v>0</v>
      </c>
      <c r="BD81" s="52">
        <f t="shared" si="18"/>
        <v>0</v>
      </c>
      <c r="BE81" s="52">
        <v>0</v>
      </c>
      <c r="BF81" s="52">
        <f>81</f>
        <v>81</v>
      </c>
      <c r="BH81" s="52">
        <f t="shared" si="19"/>
        <v>0</v>
      </c>
      <c r="BI81" s="52">
        <f t="shared" si="20"/>
        <v>0</v>
      </c>
      <c r="BJ81" s="52">
        <f t="shared" si="21"/>
        <v>0</v>
      </c>
      <c r="BK81" s="52"/>
      <c r="BL81" s="52">
        <v>18</v>
      </c>
      <c r="BW81" s="52">
        <v>21</v>
      </c>
      <c r="BX81" s="3" t="s">
        <v>273</v>
      </c>
    </row>
    <row r="82" spans="1:76" x14ac:dyDescent="0.25">
      <c r="A82" s="1" t="s">
        <v>274</v>
      </c>
      <c r="B82" s="2" t="s">
        <v>275</v>
      </c>
      <c r="C82" s="74" t="s">
        <v>276</v>
      </c>
      <c r="D82" s="71"/>
      <c r="E82" s="2" t="s">
        <v>119</v>
      </c>
      <c r="F82" s="52">
        <v>910</v>
      </c>
      <c r="G82" s="52">
        <v>0</v>
      </c>
      <c r="H82" s="52">
        <f t="shared" si="0"/>
        <v>0</v>
      </c>
      <c r="I82" s="52">
        <f t="shared" si="1"/>
        <v>0</v>
      </c>
      <c r="J82" s="52">
        <f t="shared" si="2"/>
        <v>0</v>
      </c>
      <c r="K82" s="53" t="s">
        <v>120</v>
      </c>
      <c r="Z82" s="52">
        <f t="shared" si="3"/>
        <v>0</v>
      </c>
      <c r="AB82" s="52">
        <f t="shared" si="4"/>
        <v>0</v>
      </c>
      <c r="AC82" s="52">
        <f t="shared" si="5"/>
        <v>0</v>
      </c>
      <c r="AD82" s="52">
        <f t="shared" si="6"/>
        <v>0</v>
      </c>
      <c r="AE82" s="52">
        <f t="shared" si="7"/>
        <v>0</v>
      </c>
      <c r="AF82" s="52">
        <f t="shared" si="8"/>
        <v>0</v>
      </c>
      <c r="AG82" s="52">
        <f t="shared" si="9"/>
        <v>0</v>
      </c>
      <c r="AH82" s="52">
        <f t="shared" si="10"/>
        <v>0</v>
      </c>
      <c r="AI82" s="34" t="s">
        <v>258</v>
      </c>
      <c r="AJ82" s="52">
        <f t="shared" si="11"/>
        <v>0</v>
      </c>
      <c r="AK82" s="52">
        <f t="shared" si="12"/>
        <v>0</v>
      </c>
      <c r="AL82" s="52">
        <f t="shared" si="13"/>
        <v>0</v>
      </c>
      <c r="AN82" s="52">
        <v>21</v>
      </c>
      <c r="AO82" s="52">
        <f>G82*0</f>
        <v>0</v>
      </c>
      <c r="AP82" s="52">
        <f>G82*(1-0)</f>
        <v>0</v>
      </c>
      <c r="AQ82" s="54" t="s">
        <v>116</v>
      </c>
      <c r="AV82" s="52">
        <f t="shared" si="14"/>
        <v>0</v>
      </c>
      <c r="AW82" s="52">
        <f t="shared" si="15"/>
        <v>0</v>
      </c>
      <c r="AX82" s="52">
        <f t="shared" si="16"/>
        <v>0</v>
      </c>
      <c r="AY82" s="54" t="s">
        <v>132</v>
      </c>
      <c r="AZ82" s="54" t="s">
        <v>260</v>
      </c>
      <c r="BA82" s="34" t="s">
        <v>261</v>
      </c>
      <c r="BC82" s="52">
        <f t="shared" si="17"/>
        <v>0</v>
      </c>
      <c r="BD82" s="52">
        <f t="shared" si="18"/>
        <v>0</v>
      </c>
      <c r="BE82" s="52">
        <v>0</v>
      </c>
      <c r="BF82" s="52">
        <f>82</f>
        <v>82</v>
      </c>
      <c r="BH82" s="52">
        <f t="shared" si="19"/>
        <v>0</v>
      </c>
      <c r="BI82" s="52">
        <f t="shared" si="20"/>
        <v>0</v>
      </c>
      <c r="BJ82" s="52">
        <f t="shared" si="21"/>
        <v>0</v>
      </c>
      <c r="BK82" s="52"/>
      <c r="BL82" s="52">
        <v>18</v>
      </c>
      <c r="BW82" s="52">
        <v>21</v>
      </c>
      <c r="BX82" s="3" t="s">
        <v>276</v>
      </c>
    </row>
    <row r="83" spans="1:76" x14ac:dyDescent="0.25">
      <c r="A83" s="48" t="s">
        <v>4</v>
      </c>
      <c r="B83" s="49" t="s">
        <v>141</v>
      </c>
      <c r="C83" s="146" t="s">
        <v>142</v>
      </c>
      <c r="D83" s="147"/>
      <c r="E83" s="50" t="s">
        <v>76</v>
      </c>
      <c r="F83" s="50" t="s">
        <v>76</v>
      </c>
      <c r="G83" s="50" t="s">
        <v>76</v>
      </c>
      <c r="H83" s="28">
        <f>SUM(H84:H84)</f>
        <v>0</v>
      </c>
      <c r="I83" s="28">
        <f>SUM(I84:I84)</f>
        <v>0</v>
      </c>
      <c r="J83" s="28">
        <f>SUM(J84:J84)</f>
        <v>0</v>
      </c>
      <c r="K83" s="51" t="s">
        <v>4</v>
      </c>
      <c r="AI83" s="34" t="s">
        <v>258</v>
      </c>
      <c r="AS83" s="28">
        <f>SUM(AJ84:AJ84)</f>
        <v>0</v>
      </c>
      <c r="AT83" s="28">
        <f>SUM(AK84:AK84)</f>
        <v>0</v>
      </c>
      <c r="AU83" s="28">
        <f>SUM(AL84:AL84)</f>
        <v>0</v>
      </c>
    </row>
    <row r="84" spans="1:76" x14ac:dyDescent="0.25">
      <c r="A84" s="1" t="s">
        <v>277</v>
      </c>
      <c r="B84" s="2" t="s">
        <v>144</v>
      </c>
      <c r="C84" s="74" t="s">
        <v>145</v>
      </c>
      <c r="D84" s="71"/>
      <c r="E84" s="2" t="s">
        <v>146</v>
      </c>
      <c r="F84" s="52">
        <v>8.9999999999999993E-3</v>
      </c>
      <c r="G84" s="52">
        <v>0</v>
      </c>
      <c r="H84" s="52">
        <f>F84*AO84</f>
        <v>0</v>
      </c>
      <c r="I84" s="52">
        <f>F84*AP84</f>
        <v>0</v>
      </c>
      <c r="J84" s="52">
        <f>F84*G84</f>
        <v>0</v>
      </c>
      <c r="K84" s="53" t="s">
        <v>120</v>
      </c>
      <c r="Z84" s="52">
        <f>IF(AQ84="5",BJ84,0)</f>
        <v>0</v>
      </c>
      <c r="AB84" s="52">
        <f>IF(AQ84="1",BH84,0)</f>
        <v>0</v>
      </c>
      <c r="AC84" s="52">
        <f>IF(AQ84="1",BI84,0)</f>
        <v>0</v>
      </c>
      <c r="AD84" s="52">
        <f>IF(AQ84="7",BH84,0)</f>
        <v>0</v>
      </c>
      <c r="AE84" s="52">
        <f>IF(AQ84="7",BI84,0)</f>
        <v>0</v>
      </c>
      <c r="AF84" s="52">
        <f>IF(AQ84="2",BH84,0)</f>
        <v>0</v>
      </c>
      <c r="AG84" s="52">
        <f>IF(AQ84="2",BI84,0)</f>
        <v>0</v>
      </c>
      <c r="AH84" s="52">
        <f>IF(AQ84="0",BJ84,0)</f>
        <v>0</v>
      </c>
      <c r="AI84" s="34" t="s">
        <v>258</v>
      </c>
      <c r="AJ84" s="52">
        <f>IF(AN84=0,J84,0)</f>
        <v>0</v>
      </c>
      <c r="AK84" s="52">
        <f>IF(AN84=12,J84,0)</f>
        <v>0</v>
      </c>
      <c r="AL84" s="52">
        <f>IF(AN84=21,J84,0)</f>
        <v>0</v>
      </c>
      <c r="AN84" s="52">
        <v>21</v>
      </c>
      <c r="AO84" s="52">
        <f>G84*0</f>
        <v>0</v>
      </c>
      <c r="AP84" s="52">
        <f>G84*(1-0)</f>
        <v>0</v>
      </c>
      <c r="AQ84" s="54" t="s">
        <v>136</v>
      </c>
      <c r="AV84" s="52">
        <f>AW84+AX84</f>
        <v>0</v>
      </c>
      <c r="AW84" s="52">
        <f>F84*AO84</f>
        <v>0</v>
      </c>
      <c r="AX84" s="52">
        <f>F84*AP84</f>
        <v>0</v>
      </c>
      <c r="AY84" s="54" t="s">
        <v>147</v>
      </c>
      <c r="AZ84" s="54" t="s">
        <v>278</v>
      </c>
      <c r="BA84" s="34" t="s">
        <v>261</v>
      </c>
      <c r="BC84" s="52">
        <f>AW84+AX84</f>
        <v>0</v>
      </c>
      <c r="BD84" s="52">
        <f>G84/(100-BE84)*100</f>
        <v>0</v>
      </c>
      <c r="BE84" s="52">
        <v>0</v>
      </c>
      <c r="BF84" s="52">
        <f>84</f>
        <v>84</v>
      </c>
      <c r="BH84" s="52">
        <f>F84*AO84</f>
        <v>0</v>
      </c>
      <c r="BI84" s="52">
        <f>F84*AP84</f>
        <v>0</v>
      </c>
      <c r="BJ84" s="52">
        <f>F84*G84</f>
        <v>0</v>
      </c>
      <c r="BK84" s="52"/>
      <c r="BL84" s="52"/>
      <c r="BW84" s="52">
        <v>21</v>
      </c>
      <c r="BX84" s="3" t="s">
        <v>145</v>
      </c>
    </row>
    <row r="85" spans="1:76" x14ac:dyDescent="0.25">
      <c r="A85" s="48" t="s">
        <v>4</v>
      </c>
      <c r="B85" s="49" t="s">
        <v>149</v>
      </c>
      <c r="C85" s="146" t="s">
        <v>40</v>
      </c>
      <c r="D85" s="147"/>
      <c r="E85" s="50" t="s">
        <v>76</v>
      </c>
      <c r="F85" s="50" t="s">
        <v>76</v>
      </c>
      <c r="G85" s="50" t="s">
        <v>76</v>
      </c>
      <c r="H85" s="28">
        <f>SUM(H86:H86)</f>
        <v>0</v>
      </c>
      <c r="I85" s="28">
        <f>SUM(I86:I86)</f>
        <v>0</v>
      </c>
      <c r="J85" s="28">
        <f>SUM(J86:J86)</f>
        <v>0</v>
      </c>
      <c r="K85" s="51" t="s">
        <v>4</v>
      </c>
      <c r="AI85" s="34" t="s">
        <v>258</v>
      </c>
      <c r="AS85" s="28">
        <f>SUM(AJ86:AJ86)</f>
        <v>0</v>
      </c>
      <c r="AT85" s="28">
        <f>SUM(AK86:AK86)</f>
        <v>0</v>
      </c>
      <c r="AU85" s="28">
        <f>SUM(AL86:AL86)</f>
        <v>0</v>
      </c>
    </row>
    <row r="86" spans="1:76" x14ac:dyDescent="0.25">
      <c r="A86" s="1" t="s">
        <v>279</v>
      </c>
      <c r="B86" s="2" t="s">
        <v>280</v>
      </c>
      <c r="C86" s="74" t="s">
        <v>281</v>
      </c>
      <c r="D86" s="71"/>
      <c r="E86" s="2" t="s">
        <v>174</v>
      </c>
      <c r="F86" s="52">
        <v>9.1</v>
      </c>
      <c r="G86" s="52">
        <v>0</v>
      </c>
      <c r="H86" s="52">
        <f>F86*AO86</f>
        <v>0</v>
      </c>
      <c r="I86" s="52">
        <f>F86*AP86</f>
        <v>0</v>
      </c>
      <c r="J86" s="52">
        <f>F86*G86</f>
        <v>0</v>
      </c>
      <c r="K86" s="53"/>
      <c r="Z86" s="52">
        <f>IF(AQ86="5",BJ86,0)</f>
        <v>0</v>
      </c>
      <c r="AB86" s="52">
        <f>IF(AQ86="1",BH86,0)</f>
        <v>0</v>
      </c>
      <c r="AC86" s="52">
        <f>IF(AQ86="1",BI86,0)</f>
        <v>0</v>
      </c>
      <c r="AD86" s="52">
        <f>IF(AQ86="7",BH86,0)</f>
        <v>0</v>
      </c>
      <c r="AE86" s="52">
        <f>IF(AQ86="7",BI86,0)</f>
        <v>0</v>
      </c>
      <c r="AF86" s="52">
        <f>IF(AQ86="2",BH86,0)</f>
        <v>0</v>
      </c>
      <c r="AG86" s="52">
        <f>IF(AQ86="2",BI86,0)</f>
        <v>0</v>
      </c>
      <c r="AH86" s="52">
        <f>IF(AQ86="0",BJ86,0)</f>
        <v>0</v>
      </c>
      <c r="AI86" s="34" t="s">
        <v>258</v>
      </c>
      <c r="AJ86" s="52">
        <f>IF(AN86=0,J86,0)</f>
        <v>0</v>
      </c>
      <c r="AK86" s="52">
        <f>IF(AN86=12,J86,0)</f>
        <v>0</v>
      </c>
      <c r="AL86" s="52">
        <f>IF(AN86=21,J86,0)</f>
        <v>0</v>
      </c>
      <c r="AN86" s="52">
        <v>21</v>
      </c>
      <c r="AO86" s="52">
        <f>G86*1</f>
        <v>0</v>
      </c>
      <c r="AP86" s="52">
        <f>G86*(1-1)</f>
        <v>0</v>
      </c>
      <c r="AQ86" s="54" t="s">
        <v>154</v>
      </c>
      <c r="AV86" s="52">
        <f>AW86+AX86</f>
        <v>0</v>
      </c>
      <c r="AW86" s="52">
        <f>F86*AO86</f>
        <v>0</v>
      </c>
      <c r="AX86" s="52">
        <f>F86*AP86</f>
        <v>0</v>
      </c>
      <c r="AY86" s="54" t="s">
        <v>155</v>
      </c>
      <c r="AZ86" s="54" t="s">
        <v>282</v>
      </c>
      <c r="BA86" s="34" t="s">
        <v>261</v>
      </c>
      <c r="BC86" s="52">
        <f>AW86+AX86</f>
        <v>0</v>
      </c>
      <c r="BD86" s="52">
        <f>G86/(100-BE86)*100</f>
        <v>0</v>
      </c>
      <c r="BE86" s="52">
        <v>0</v>
      </c>
      <c r="BF86" s="52">
        <f>86</f>
        <v>86</v>
      </c>
      <c r="BH86" s="52">
        <f>F86*AO86</f>
        <v>0</v>
      </c>
      <c r="BI86" s="52">
        <f>F86*AP86</f>
        <v>0</v>
      </c>
      <c r="BJ86" s="52">
        <f>F86*G86</f>
        <v>0</v>
      </c>
      <c r="BK86" s="52"/>
      <c r="BL86" s="52"/>
      <c r="BW86" s="52">
        <v>21</v>
      </c>
      <c r="BX86" s="3" t="s">
        <v>281</v>
      </c>
    </row>
    <row r="87" spans="1:76" x14ac:dyDescent="0.25">
      <c r="A87" s="57" t="s">
        <v>4</v>
      </c>
      <c r="B87" s="58" t="s">
        <v>4</v>
      </c>
      <c r="C87" s="151" t="s">
        <v>283</v>
      </c>
      <c r="D87" s="152"/>
      <c r="E87" s="59" t="s">
        <v>76</v>
      </c>
      <c r="F87" s="59" t="s">
        <v>76</v>
      </c>
      <c r="G87" s="59" t="s">
        <v>76</v>
      </c>
      <c r="H87" s="60">
        <f>H88+H91+H93</f>
        <v>0</v>
      </c>
      <c r="I87" s="60">
        <f>I88+I91+I93</f>
        <v>0</v>
      </c>
      <c r="J87" s="60">
        <f>J88+J91+J93</f>
        <v>0</v>
      </c>
      <c r="K87" s="61" t="s">
        <v>4</v>
      </c>
    </row>
    <row r="88" spans="1:76" x14ac:dyDescent="0.25">
      <c r="A88" s="48" t="s">
        <v>4</v>
      </c>
      <c r="B88" s="49" t="s">
        <v>113</v>
      </c>
      <c r="C88" s="146" t="s">
        <v>114</v>
      </c>
      <c r="D88" s="147"/>
      <c r="E88" s="50" t="s">
        <v>76</v>
      </c>
      <c r="F88" s="50" t="s">
        <v>76</v>
      </c>
      <c r="G88" s="50" t="s">
        <v>76</v>
      </c>
      <c r="H88" s="28">
        <f>SUM(H89:H90)</f>
        <v>0</v>
      </c>
      <c r="I88" s="28">
        <f>SUM(I89:I90)</f>
        <v>0</v>
      </c>
      <c r="J88" s="28">
        <f>SUM(J89:J90)</f>
        <v>0</v>
      </c>
      <c r="K88" s="51" t="s">
        <v>4</v>
      </c>
      <c r="AI88" s="34" t="s">
        <v>284</v>
      </c>
      <c r="AS88" s="28">
        <f>SUM(AJ89:AJ90)</f>
        <v>0</v>
      </c>
      <c r="AT88" s="28">
        <f>SUM(AK89:AK90)</f>
        <v>0</v>
      </c>
      <c r="AU88" s="28">
        <f>SUM(AL89:AL90)</f>
        <v>0</v>
      </c>
    </row>
    <row r="89" spans="1:76" ht="25.5" x14ac:dyDescent="0.25">
      <c r="A89" s="1" t="s">
        <v>285</v>
      </c>
      <c r="B89" s="2" t="s">
        <v>286</v>
      </c>
      <c r="C89" s="74" t="s">
        <v>287</v>
      </c>
      <c r="D89" s="71"/>
      <c r="E89" s="2" t="s">
        <v>119</v>
      </c>
      <c r="F89" s="52">
        <v>5460</v>
      </c>
      <c r="G89" s="52">
        <v>0</v>
      </c>
      <c r="H89" s="52">
        <f>F89*AO89</f>
        <v>0</v>
      </c>
      <c r="I89" s="52">
        <f>F89*AP89</f>
        <v>0</v>
      </c>
      <c r="J89" s="52">
        <f>F89*G89</f>
        <v>0</v>
      </c>
      <c r="K89" s="53" t="s">
        <v>120</v>
      </c>
      <c r="Z89" s="52">
        <f>IF(AQ89="5",BJ89,0)</f>
        <v>0</v>
      </c>
      <c r="AB89" s="52">
        <f>IF(AQ89="1",BH89,0)</f>
        <v>0</v>
      </c>
      <c r="AC89" s="52">
        <f>IF(AQ89="1",BI89,0)</f>
        <v>0</v>
      </c>
      <c r="AD89" s="52">
        <f>IF(AQ89="7",BH89,0)</f>
        <v>0</v>
      </c>
      <c r="AE89" s="52">
        <f>IF(AQ89="7",BI89,0)</f>
        <v>0</v>
      </c>
      <c r="AF89" s="52">
        <f>IF(AQ89="2",BH89,0)</f>
        <v>0</v>
      </c>
      <c r="AG89" s="52">
        <f>IF(AQ89="2",BI89,0)</f>
        <v>0</v>
      </c>
      <c r="AH89" s="52">
        <f>IF(AQ89="0",BJ89,0)</f>
        <v>0</v>
      </c>
      <c r="AI89" s="34" t="s">
        <v>284</v>
      </c>
      <c r="AJ89" s="52">
        <f>IF(AN89=0,J89,0)</f>
        <v>0</v>
      </c>
      <c r="AK89" s="52">
        <f>IF(AN89=12,J89,0)</f>
        <v>0</v>
      </c>
      <c r="AL89" s="52">
        <f>IF(AN89=21,J89,0)</f>
        <v>0</v>
      </c>
      <c r="AN89" s="52">
        <v>21</v>
      </c>
      <c r="AO89" s="52">
        <f>G89*0</f>
        <v>0</v>
      </c>
      <c r="AP89" s="52">
        <f>G89*(1-0)</f>
        <v>0</v>
      </c>
      <c r="AQ89" s="54" t="s">
        <v>116</v>
      </c>
      <c r="AV89" s="52">
        <f>AW89+AX89</f>
        <v>0</v>
      </c>
      <c r="AW89" s="52">
        <f>F89*AO89</f>
        <v>0</v>
      </c>
      <c r="AX89" s="52">
        <f>F89*AP89</f>
        <v>0</v>
      </c>
      <c r="AY89" s="54" t="s">
        <v>121</v>
      </c>
      <c r="AZ89" s="54" t="s">
        <v>288</v>
      </c>
      <c r="BA89" s="34" t="s">
        <v>289</v>
      </c>
      <c r="BC89" s="52">
        <f>AW89+AX89</f>
        <v>0</v>
      </c>
      <c r="BD89" s="52">
        <f>G89/(100-BE89)*100</f>
        <v>0</v>
      </c>
      <c r="BE89" s="52">
        <v>0</v>
      </c>
      <c r="BF89" s="52">
        <f>89</f>
        <v>89</v>
      </c>
      <c r="BH89" s="52">
        <f>F89*AO89</f>
        <v>0</v>
      </c>
      <c r="BI89" s="52">
        <f>F89*AP89</f>
        <v>0</v>
      </c>
      <c r="BJ89" s="52">
        <f>F89*G89</f>
        <v>0</v>
      </c>
      <c r="BK89" s="52"/>
      <c r="BL89" s="52">
        <v>11</v>
      </c>
      <c r="BW89" s="52">
        <v>21</v>
      </c>
      <c r="BX89" s="3" t="s">
        <v>287</v>
      </c>
    </row>
    <row r="90" spans="1:76" ht="25.5" x14ac:dyDescent="0.25">
      <c r="A90" s="1" t="s">
        <v>290</v>
      </c>
      <c r="B90" s="2" t="s">
        <v>291</v>
      </c>
      <c r="C90" s="74" t="s">
        <v>292</v>
      </c>
      <c r="D90" s="71"/>
      <c r="E90" s="2" t="s">
        <v>119</v>
      </c>
      <c r="F90" s="52">
        <v>40956</v>
      </c>
      <c r="G90" s="52">
        <v>0</v>
      </c>
      <c r="H90" s="52">
        <f>F90*AO90</f>
        <v>0</v>
      </c>
      <c r="I90" s="52">
        <f>F90*AP90</f>
        <v>0</v>
      </c>
      <c r="J90" s="52">
        <f>F90*G90</f>
        <v>0</v>
      </c>
      <c r="K90" s="53" t="s">
        <v>120</v>
      </c>
      <c r="Z90" s="52">
        <f>IF(AQ90="5",BJ90,0)</f>
        <v>0</v>
      </c>
      <c r="AB90" s="52">
        <f>IF(AQ90="1",BH90,0)</f>
        <v>0</v>
      </c>
      <c r="AC90" s="52">
        <f>IF(AQ90="1",BI90,0)</f>
        <v>0</v>
      </c>
      <c r="AD90" s="52">
        <f>IF(AQ90="7",BH90,0)</f>
        <v>0</v>
      </c>
      <c r="AE90" s="52">
        <f>IF(AQ90="7",BI90,0)</f>
        <v>0</v>
      </c>
      <c r="AF90" s="52">
        <f>IF(AQ90="2",BH90,0)</f>
        <v>0</v>
      </c>
      <c r="AG90" s="52">
        <f>IF(AQ90="2",BI90,0)</f>
        <v>0</v>
      </c>
      <c r="AH90" s="52">
        <f>IF(AQ90="0",BJ90,0)</f>
        <v>0</v>
      </c>
      <c r="AI90" s="34" t="s">
        <v>284</v>
      </c>
      <c r="AJ90" s="52">
        <f>IF(AN90=0,J90,0)</f>
        <v>0</v>
      </c>
      <c r="AK90" s="52">
        <f>IF(AN90=12,J90,0)</f>
        <v>0</v>
      </c>
      <c r="AL90" s="52">
        <f>IF(AN90=21,J90,0)</f>
        <v>0</v>
      </c>
      <c r="AN90" s="52">
        <v>21</v>
      </c>
      <c r="AO90" s="52">
        <f>G90*0</f>
        <v>0</v>
      </c>
      <c r="AP90" s="52">
        <f>G90*(1-0)</f>
        <v>0</v>
      </c>
      <c r="AQ90" s="54" t="s">
        <v>116</v>
      </c>
      <c r="AV90" s="52">
        <f>AW90+AX90</f>
        <v>0</v>
      </c>
      <c r="AW90" s="52">
        <f>F90*AO90</f>
        <v>0</v>
      </c>
      <c r="AX90" s="52">
        <f>F90*AP90</f>
        <v>0</v>
      </c>
      <c r="AY90" s="54" t="s">
        <v>121</v>
      </c>
      <c r="AZ90" s="54" t="s">
        <v>288</v>
      </c>
      <c r="BA90" s="34" t="s">
        <v>289</v>
      </c>
      <c r="BC90" s="52">
        <f>AW90+AX90</f>
        <v>0</v>
      </c>
      <c r="BD90" s="52">
        <f>G90/(100-BE90)*100</f>
        <v>0</v>
      </c>
      <c r="BE90" s="52">
        <v>0</v>
      </c>
      <c r="BF90" s="52">
        <f>90</f>
        <v>90</v>
      </c>
      <c r="BH90" s="52">
        <f>F90*AO90</f>
        <v>0</v>
      </c>
      <c r="BI90" s="52">
        <f>F90*AP90</f>
        <v>0</v>
      </c>
      <c r="BJ90" s="52">
        <f>F90*G90</f>
        <v>0</v>
      </c>
      <c r="BK90" s="52"/>
      <c r="BL90" s="52">
        <v>11</v>
      </c>
      <c r="BW90" s="52">
        <v>21</v>
      </c>
      <c r="BX90" s="3" t="s">
        <v>292</v>
      </c>
    </row>
    <row r="91" spans="1:76" x14ac:dyDescent="0.25">
      <c r="A91" s="48" t="s">
        <v>4</v>
      </c>
      <c r="B91" s="49" t="s">
        <v>127</v>
      </c>
      <c r="C91" s="146" t="s">
        <v>128</v>
      </c>
      <c r="D91" s="147"/>
      <c r="E91" s="50" t="s">
        <v>76</v>
      </c>
      <c r="F91" s="50" t="s">
        <v>76</v>
      </c>
      <c r="G91" s="50" t="s">
        <v>76</v>
      </c>
      <c r="H91" s="28">
        <f>SUM(H92:H92)</f>
        <v>0</v>
      </c>
      <c r="I91" s="28">
        <f>SUM(I92:I92)</f>
        <v>0</v>
      </c>
      <c r="J91" s="28">
        <f>SUM(J92:J92)</f>
        <v>0</v>
      </c>
      <c r="K91" s="51" t="s">
        <v>4</v>
      </c>
      <c r="AI91" s="34" t="s">
        <v>284</v>
      </c>
      <c r="AS91" s="28">
        <f>SUM(AJ92:AJ92)</f>
        <v>0</v>
      </c>
      <c r="AT91" s="28">
        <f>SUM(AK92:AK92)</f>
        <v>0</v>
      </c>
      <c r="AU91" s="28">
        <f>SUM(AL92:AL92)</f>
        <v>0</v>
      </c>
    </row>
    <row r="92" spans="1:76" x14ac:dyDescent="0.25">
      <c r="A92" s="1" t="s">
        <v>293</v>
      </c>
      <c r="B92" s="2" t="s">
        <v>294</v>
      </c>
      <c r="C92" s="74" t="s">
        <v>295</v>
      </c>
      <c r="D92" s="71"/>
      <c r="E92" s="2" t="s">
        <v>153</v>
      </c>
      <c r="F92" s="52">
        <v>2048</v>
      </c>
      <c r="G92" s="52">
        <v>0</v>
      </c>
      <c r="H92" s="52">
        <f>F92*AO92</f>
        <v>0</v>
      </c>
      <c r="I92" s="52">
        <f>F92*AP92</f>
        <v>0</v>
      </c>
      <c r="J92" s="52">
        <f>F92*G92</f>
        <v>0</v>
      </c>
      <c r="K92" s="53" t="s">
        <v>120</v>
      </c>
      <c r="Z92" s="52">
        <f>IF(AQ92="5",BJ92,0)</f>
        <v>0</v>
      </c>
      <c r="AB92" s="52">
        <f>IF(AQ92="1",BH92,0)</f>
        <v>0</v>
      </c>
      <c r="AC92" s="52">
        <f>IF(AQ92="1",BI92,0)</f>
        <v>0</v>
      </c>
      <c r="AD92" s="52">
        <f>IF(AQ92="7",BH92,0)</f>
        <v>0</v>
      </c>
      <c r="AE92" s="52">
        <f>IF(AQ92="7",BI92,0)</f>
        <v>0</v>
      </c>
      <c r="AF92" s="52">
        <f>IF(AQ92="2",BH92,0)</f>
        <v>0</v>
      </c>
      <c r="AG92" s="52">
        <f>IF(AQ92="2",BI92,0)</f>
        <v>0</v>
      </c>
      <c r="AH92" s="52">
        <f>IF(AQ92="0",BJ92,0)</f>
        <v>0</v>
      </c>
      <c r="AI92" s="34" t="s">
        <v>284</v>
      </c>
      <c r="AJ92" s="52">
        <f>IF(AN92=0,J92,0)</f>
        <v>0</v>
      </c>
      <c r="AK92" s="52">
        <f>IF(AN92=12,J92,0)</f>
        <v>0</v>
      </c>
      <c r="AL92" s="52">
        <f>IF(AN92=21,J92,0)</f>
        <v>0</v>
      </c>
      <c r="AN92" s="52">
        <v>21</v>
      </c>
      <c r="AO92" s="52">
        <f>G92*0.31148688</f>
        <v>0</v>
      </c>
      <c r="AP92" s="52">
        <f>G92*(1-0.31148688)</f>
        <v>0</v>
      </c>
      <c r="AQ92" s="54" t="s">
        <v>116</v>
      </c>
      <c r="AV92" s="52">
        <f>AW92+AX92</f>
        <v>0</v>
      </c>
      <c r="AW92" s="52">
        <f>F92*AO92</f>
        <v>0</v>
      </c>
      <c r="AX92" s="52">
        <f>F92*AP92</f>
        <v>0</v>
      </c>
      <c r="AY92" s="54" t="s">
        <v>132</v>
      </c>
      <c r="AZ92" s="54" t="s">
        <v>288</v>
      </c>
      <c r="BA92" s="34" t="s">
        <v>289</v>
      </c>
      <c r="BC92" s="52">
        <f>AW92+AX92</f>
        <v>0</v>
      </c>
      <c r="BD92" s="52">
        <f>G92/(100-BE92)*100</f>
        <v>0</v>
      </c>
      <c r="BE92" s="52">
        <v>0</v>
      </c>
      <c r="BF92" s="52">
        <f>92</f>
        <v>92</v>
      </c>
      <c r="BH92" s="52">
        <f>F92*AO92</f>
        <v>0</v>
      </c>
      <c r="BI92" s="52">
        <f>F92*AP92</f>
        <v>0</v>
      </c>
      <c r="BJ92" s="52">
        <f>F92*G92</f>
        <v>0</v>
      </c>
      <c r="BK92" s="52"/>
      <c r="BL92" s="52">
        <v>18</v>
      </c>
      <c r="BW92" s="52">
        <v>21</v>
      </c>
      <c r="BX92" s="3" t="s">
        <v>295</v>
      </c>
    </row>
    <row r="93" spans="1:76" x14ac:dyDescent="0.25">
      <c r="A93" s="48" t="s">
        <v>4</v>
      </c>
      <c r="B93" s="49" t="s">
        <v>149</v>
      </c>
      <c r="C93" s="146" t="s">
        <v>40</v>
      </c>
      <c r="D93" s="147"/>
      <c r="E93" s="50" t="s">
        <v>76</v>
      </c>
      <c r="F93" s="50" t="s">
        <v>76</v>
      </c>
      <c r="G93" s="50" t="s">
        <v>76</v>
      </c>
      <c r="H93" s="28">
        <f>SUM(H94:H94)</f>
        <v>0</v>
      </c>
      <c r="I93" s="28">
        <f>SUM(I94:I94)</f>
        <v>0</v>
      </c>
      <c r="J93" s="28">
        <f>SUM(J94:J94)</f>
        <v>0</v>
      </c>
      <c r="K93" s="51" t="s">
        <v>4</v>
      </c>
      <c r="AI93" s="34" t="s">
        <v>284</v>
      </c>
      <c r="AS93" s="28">
        <f>SUM(AJ94:AJ94)</f>
        <v>0</v>
      </c>
      <c r="AT93" s="28">
        <f>SUM(AK94:AK94)</f>
        <v>0</v>
      </c>
      <c r="AU93" s="28">
        <f>SUM(AL94:AL94)</f>
        <v>0</v>
      </c>
    </row>
    <row r="94" spans="1:76" x14ac:dyDescent="0.25">
      <c r="A94" s="4" t="s">
        <v>296</v>
      </c>
      <c r="B94" s="5" t="s">
        <v>238</v>
      </c>
      <c r="C94" s="157" t="s">
        <v>239</v>
      </c>
      <c r="D94" s="81"/>
      <c r="E94" s="5" t="s">
        <v>153</v>
      </c>
      <c r="F94" s="62">
        <v>2049</v>
      </c>
      <c r="G94" s="62">
        <v>0</v>
      </c>
      <c r="H94" s="62">
        <f>F94*AO94</f>
        <v>0</v>
      </c>
      <c r="I94" s="62">
        <f>F94*AP94</f>
        <v>0</v>
      </c>
      <c r="J94" s="62">
        <f>F94*G94</f>
        <v>0</v>
      </c>
      <c r="K94" s="63" t="s">
        <v>120</v>
      </c>
      <c r="Z94" s="52">
        <f>IF(AQ94="5",BJ94,0)</f>
        <v>0</v>
      </c>
      <c r="AB94" s="52">
        <f>IF(AQ94="1",BH94,0)</f>
        <v>0</v>
      </c>
      <c r="AC94" s="52">
        <f>IF(AQ94="1",BI94,0)</f>
        <v>0</v>
      </c>
      <c r="AD94" s="52">
        <f>IF(AQ94="7",BH94,0)</f>
        <v>0</v>
      </c>
      <c r="AE94" s="52">
        <f>IF(AQ94="7",BI94,0)</f>
        <v>0</v>
      </c>
      <c r="AF94" s="52">
        <f>IF(AQ94="2",BH94,0)</f>
        <v>0</v>
      </c>
      <c r="AG94" s="52">
        <f>IF(AQ94="2",BI94,0)</f>
        <v>0</v>
      </c>
      <c r="AH94" s="52">
        <f>IF(AQ94="0",BJ94,0)</f>
        <v>0</v>
      </c>
      <c r="AI94" s="34" t="s">
        <v>284</v>
      </c>
      <c r="AJ94" s="52">
        <f>IF(AN94=0,J94,0)</f>
        <v>0</v>
      </c>
      <c r="AK94" s="52">
        <f>IF(AN94=12,J94,0)</f>
        <v>0</v>
      </c>
      <c r="AL94" s="52">
        <f>IF(AN94=21,J94,0)</f>
        <v>0</v>
      </c>
      <c r="AN94" s="52">
        <v>21</v>
      </c>
      <c r="AO94" s="52">
        <f>G94*1</f>
        <v>0</v>
      </c>
      <c r="AP94" s="52">
        <f>G94*(1-1)</f>
        <v>0</v>
      </c>
      <c r="AQ94" s="54" t="s">
        <v>154</v>
      </c>
      <c r="AV94" s="52">
        <f>AW94+AX94</f>
        <v>0</v>
      </c>
      <c r="AW94" s="52">
        <f>F94*AO94</f>
        <v>0</v>
      </c>
      <c r="AX94" s="52">
        <f>F94*AP94</f>
        <v>0</v>
      </c>
      <c r="AY94" s="54" t="s">
        <v>155</v>
      </c>
      <c r="AZ94" s="54" t="s">
        <v>297</v>
      </c>
      <c r="BA94" s="34" t="s">
        <v>289</v>
      </c>
      <c r="BC94" s="52">
        <f>AW94+AX94</f>
        <v>0</v>
      </c>
      <c r="BD94" s="52">
        <f>G94/(100-BE94)*100</f>
        <v>0</v>
      </c>
      <c r="BE94" s="52">
        <v>0</v>
      </c>
      <c r="BF94" s="52">
        <f>94</f>
        <v>94</v>
      </c>
      <c r="BH94" s="52">
        <f>F94*AO94</f>
        <v>0</v>
      </c>
      <c r="BI94" s="52">
        <f>F94*AP94</f>
        <v>0</v>
      </c>
      <c r="BJ94" s="52">
        <f>F94*G94</f>
        <v>0</v>
      </c>
      <c r="BK94" s="52"/>
      <c r="BL94" s="52"/>
      <c r="BW94" s="52">
        <v>21</v>
      </c>
      <c r="BX94" s="3" t="s">
        <v>239</v>
      </c>
    </row>
    <row r="95" spans="1:76" x14ac:dyDescent="0.25">
      <c r="H95" s="156" t="s">
        <v>298</v>
      </c>
      <c r="I95" s="156"/>
      <c r="J95" s="64">
        <f>J13+J16+J22+J24+J29+J31+J34+J36+J39+J41+J43+J45+J48+J54+J56+J62+J68+J70+J76+J83+J85+J88+J91+J93</f>
        <v>0</v>
      </c>
    </row>
    <row r="96" spans="1:76" x14ac:dyDescent="0.25">
      <c r="A96" s="65" t="s">
        <v>60</v>
      </c>
    </row>
    <row r="97" spans="1:11" ht="12.75" customHeight="1" x14ac:dyDescent="0.25">
      <c r="A97" s="74" t="s">
        <v>4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</row>
  </sheetData>
  <mergeCells count="113">
    <mergeCell ref="H95:I95"/>
    <mergeCell ref="A97:K97"/>
    <mergeCell ref="C90:D90"/>
    <mergeCell ref="C91:D91"/>
    <mergeCell ref="C92:D92"/>
    <mergeCell ref="C93:D93"/>
    <mergeCell ref="C94:D94"/>
    <mergeCell ref="C85:D85"/>
    <mergeCell ref="C86:D86"/>
    <mergeCell ref="C87:D87"/>
    <mergeCell ref="C88:D88"/>
    <mergeCell ref="C89:D89"/>
    <mergeCell ref="C80:D80"/>
    <mergeCell ref="C81:D81"/>
    <mergeCell ref="C82:D82"/>
    <mergeCell ref="C83:D83"/>
    <mergeCell ref="C84:D84"/>
    <mergeCell ref="C75:D75"/>
    <mergeCell ref="C76:D76"/>
    <mergeCell ref="C77:D77"/>
    <mergeCell ref="C78:D78"/>
    <mergeCell ref="C79:D79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K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1:D11"/>
    <mergeCell ref="H10:J10"/>
    <mergeCell ref="C12:D12"/>
    <mergeCell ref="C13:D13"/>
    <mergeCell ref="C14:D14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Kozáková Iveta</cp:lastModifiedBy>
  <dcterms:created xsi:type="dcterms:W3CDTF">2021-06-10T20:06:38Z</dcterms:created>
  <dcterms:modified xsi:type="dcterms:W3CDTF">2024-11-26T09:23:24Z</dcterms:modified>
</cp:coreProperties>
</file>