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899DBE8D-1ED4-499C-ACF7-70C43237675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Demolice'!$C$91:$K$206</definedName>
    <definedName name="_xlnm._FilterDatabase" localSheetId="2" hidden="1">'SO 02 - Opatření ke sníže...'!$C$84:$K$315</definedName>
    <definedName name="_xlnm._FilterDatabase" localSheetId="3" hidden="1">'SO 03 - Venkovní úpravy'!$C$86:$K$302</definedName>
    <definedName name="_xlnm._FilterDatabase" localSheetId="4" hidden="1">'SO 04.a - Stavební část'!$C$112:$K$1768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Vytápění'!$C$94:$K$153</definedName>
    <definedName name="_xlnm._FilterDatabase" localSheetId="9" hidden="1">'SO 04.e - VZT'!$C$93:$K$132</definedName>
    <definedName name="_xlnm._FilterDatabase" localSheetId="10" hidden="1">'SO 05 - Střecha'!$C$90:$K$432</definedName>
    <definedName name="_xlnm.Print_Titles" localSheetId="0">'Rekapitulace stavby'!$52:$52</definedName>
    <definedName name="_xlnm.Print_Titles" localSheetId="1">'SO 01 - Demolice'!$91:$91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část'!$112:$112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Vytápění'!$94:$94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Demolice'!$C$45:$J$73,'SO 01 - Demolice'!$C$79:$K$206</definedName>
    <definedName name="_xlnm.Print_Area" localSheetId="2">'SO 02 - Opatření ke sníže...'!$C$4:$J$39,'SO 02 - Opatření ke sníže...'!$C$45:$J$66,'SO 02 - Opatření ke sníže...'!$C$72:$K$315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část'!$C$47:$J$92,'SO 04.a - Stavební část'!$C$98:$K$1768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Vytápění'!$C$47:$J$74,'SO 04.d - Vytápění'!$C$80:$K$153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Střecha'!$C$78:$K$432</definedName>
  </definedNames>
  <calcPr calcId="191029"/>
</workbook>
</file>

<file path=xl/calcChain.xml><?xml version="1.0" encoding="utf-8"?>
<calcChain xmlns="http://schemas.openxmlformats.org/spreadsheetml/2006/main">
  <c r="E19" i="12" l="1"/>
  <c r="F19" i="12" s="1"/>
  <c r="F21" i="12" s="1"/>
  <c r="E10" i="12" s="1"/>
  <c r="F10" i="12" s="1"/>
  <c r="E20" i="12"/>
  <c r="F20" i="12" s="1"/>
  <c r="E27" i="12"/>
  <c r="F27" i="12" s="1"/>
  <c r="E28" i="12"/>
  <c r="F28" i="12" s="1"/>
  <c r="E29" i="12"/>
  <c r="F29" i="12"/>
  <c r="D30" i="12"/>
  <c r="E30" i="12"/>
  <c r="F30" i="12" s="1"/>
  <c r="E31" i="12"/>
  <c r="F31" i="12" s="1"/>
  <c r="D32" i="12"/>
  <c r="F32" i="12" s="1"/>
  <c r="E32" i="12"/>
  <c r="E33" i="12"/>
  <c r="F33" i="12" s="1"/>
  <c r="D34" i="12"/>
  <c r="E34" i="12"/>
  <c r="F34" i="12"/>
  <c r="D35" i="12"/>
  <c r="E35" i="12"/>
  <c r="F35" i="12"/>
  <c r="D36" i="12"/>
  <c r="E36" i="12"/>
  <c r="F36" i="12" s="1"/>
  <c r="E37" i="12"/>
  <c r="F37" i="12" s="1"/>
  <c r="E38" i="12"/>
  <c r="F38" i="12"/>
  <c r="E39" i="12"/>
  <c r="F39" i="12"/>
  <c r="D40" i="12"/>
  <c r="E40" i="12"/>
  <c r="F40" i="12"/>
  <c r="E41" i="12"/>
  <c r="F41" i="12"/>
  <c r="E42" i="12"/>
  <c r="F42" i="12"/>
  <c r="D43" i="12"/>
  <c r="E43" i="12"/>
  <c r="F43" i="12"/>
  <c r="D44" i="12"/>
  <c r="E44" i="12"/>
  <c r="F44" i="12"/>
  <c r="E45" i="12"/>
  <c r="F45" i="12"/>
  <c r="D46" i="12"/>
  <c r="E46" i="12"/>
  <c r="F46" i="12" s="1"/>
  <c r="E47" i="12"/>
  <c r="F47" i="12" s="1"/>
  <c r="D48" i="12"/>
  <c r="E48" i="12"/>
  <c r="F48" i="12" s="1"/>
  <c r="E49" i="12"/>
  <c r="F49" i="12"/>
  <c r="E50" i="12"/>
  <c r="F50" i="12"/>
  <c r="E51" i="12"/>
  <c r="F51" i="12"/>
  <c r="E52" i="12"/>
  <c r="F52" i="12"/>
  <c r="E61" i="12"/>
  <c r="F61" i="12"/>
  <c r="E62" i="12"/>
  <c r="F62" i="12"/>
  <c r="E63" i="12"/>
  <c r="F63" i="12"/>
  <c r="D64" i="12"/>
  <c r="E64" i="12"/>
  <c r="F64" i="12" s="1"/>
  <c r="D65" i="12"/>
  <c r="E65" i="12"/>
  <c r="F65" i="12" s="1"/>
  <c r="D66" i="12"/>
  <c r="F66" i="12" s="1"/>
  <c r="E66" i="12"/>
  <c r="D67" i="12"/>
  <c r="F67" i="12" s="1"/>
  <c r="E67" i="12"/>
  <c r="E68" i="12"/>
  <c r="F68" i="12"/>
  <c r="D69" i="12"/>
  <c r="E69" i="12"/>
  <c r="F69" i="12"/>
  <c r="E70" i="12"/>
  <c r="F70" i="12"/>
  <c r="D71" i="12"/>
  <c r="E71" i="12"/>
  <c r="F71" i="12"/>
  <c r="D72" i="12"/>
  <c r="E72" i="12"/>
  <c r="F72" i="12" s="1"/>
  <c r="E73" i="12"/>
  <c r="F73" i="12" s="1"/>
  <c r="E74" i="12"/>
  <c r="F74" i="12"/>
  <c r="E75" i="12"/>
  <c r="F75" i="12"/>
  <c r="E76" i="12"/>
  <c r="F76" i="12" s="1"/>
  <c r="E89" i="12"/>
  <c r="F89" i="12" s="1"/>
  <c r="E90" i="12"/>
  <c r="F90" i="12"/>
  <c r="E91" i="12"/>
  <c r="F91" i="12"/>
  <c r="D92" i="12"/>
  <c r="E92" i="12"/>
  <c r="F92" i="12"/>
  <c r="D93" i="12"/>
  <c r="E93" i="12"/>
  <c r="F93" i="12" s="1"/>
  <c r="D94" i="12"/>
  <c r="E94" i="12"/>
  <c r="F94" i="12" s="1"/>
  <c r="D95" i="12"/>
  <c r="E95" i="12"/>
  <c r="F95" i="12"/>
  <c r="D96" i="12"/>
  <c r="E96" i="12"/>
  <c r="F96" i="12"/>
  <c r="E97" i="12"/>
  <c r="F97" i="12"/>
  <c r="E98" i="12"/>
  <c r="F98" i="12" s="1"/>
  <c r="D99" i="12"/>
  <c r="E99" i="12"/>
  <c r="F99" i="12"/>
  <c r="E100" i="12"/>
  <c r="F100" i="12"/>
  <c r="E101" i="12"/>
  <c r="F101" i="12" s="1"/>
  <c r="E102" i="12"/>
  <c r="F102" i="12" s="1"/>
  <c r="E103" i="12"/>
  <c r="F103" i="12" s="1"/>
  <c r="E104" i="12"/>
  <c r="F104" i="12"/>
  <c r="D115" i="12"/>
  <c r="E115" i="12"/>
  <c r="F115" i="12"/>
  <c r="D116" i="12"/>
  <c r="E116" i="12"/>
  <c r="F116" i="12" s="1"/>
  <c r="D117" i="12"/>
  <c r="E117" i="12"/>
  <c r="F117" i="12" s="1"/>
  <c r="D118" i="12"/>
  <c r="E118" i="12"/>
  <c r="F118" i="12"/>
  <c r="D119" i="12"/>
  <c r="E119" i="12"/>
  <c r="F119" i="12"/>
  <c r="D120" i="12"/>
  <c r="E120" i="12"/>
  <c r="F120" i="12" s="1"/>
  <c r="D121" i="12"/>
  <c r="E121" i="12"/>
  <c r="F121" i="12" s="1"/>
  <c r="D122" i="12"/>
  <c r="E122" i="12"/>
  <c r="F122" i="12"/>
  <c r="D123" i="12"/>
  <c r="E123" i="12"/>
  <c r="F123" i="12"/>
  <c r="D124" i="12"/>
  <c r="E124" i="12"/>
  <c r="F124" i="12" s="1"/>
  <c r="D125" i="12"/>
  <c r="E125" i="12"/>
  <c r="F125" i="12" s="1"/>
  <c r="D126" i="12"/>
  <c r="E126" i="12"/>
  <c r="F126" i="12"/>
  <c r="E127" i="12"/>
  <c r="F127" i="12"/>
  <c r="E128" i="12"/>
  <c r="F128" i="12" s="1"/>
  <c r="E129" i="12"/>
  <c r="F129" i="12" s="1"/>
  <c r="E136" i="12"/>
  <c r="F136" i="12" s="1"/>
  <c r="E137" i="12"/>
  <c r="F137" i="12"/>
  <c r="D138" i="12"/>
  <c r="E138" i="12"/>
  <c r="F138" i="12" s="1"/>
  <c r="E139" i="12"/>
  <c r="F139" i="12" s="1"/>
  <c r="E140" i="12"/>
  <c r="F140" i="12" s="1"/>
  <c r="E141" i="12"/>
  <c r="F141" i="12" s="1"/>
  <c r="D142" i="12"/>
  <c r="E142" i="12"/>
  <c r="F142" i="12"/>
  <c r="D143" i="12"/>
  <c r="E143" i="12"/>
  <c r="F143" i="12" s="1"/>
  <c r="D144" i="12"/>
  <c r="F144" i="12" s="1"/>
  <c r="E144" i="12"/>
  <c r="E145" i="12"/>
  <c r="F145" i="12"/>
  <c r="E146" i="12"/>
  <c r="F146" i="12" s="1"/>
  <c r="E147" i="12"/>
  <c r="F147" i="12"/>
  <c r="E148" i="12"/>
  <c r="F148" i="12"/>
  <c r="E149" i="12"/>
  <c r="F149" i="12"/>
  <c r="E150" i="12"/>
  <c r="F150" i="12"/>
  <c r="E151" i="12"/>
  <c r="F151" i="12"/>
  <c r="E152" i="12"/>
  <c r="F152" i="12" s="1"/>
  <c r="E153" i="12"/>
  <c r="F153" i="12"/>
  <c r="E154" i="12"/>
  <c r="F154" i="12"/>
  <c r="E155" i="12"/>
  <c r="F155" i="12"/>
  <c r="E162" i="12"/>
  <c r="F162" i="12" s="1"/>
  <c r="E163" i="12"/>
  <c r="F163" i="12" s="1"/>
  <c r="E164" i="12"/>
  <c r="F164" i="12"/>
  <c r="E165" i="12"/>
  <c r="F165" i="12"/>
  <c r="E166" i="12"/>
  <c r="F166" i="12"/>
  <c r="D167" i="12"/>
  <c r="F167" i="12" s="1"/>
  <c r="E167" i="12"/>
  <c r="E168" i="12"/>
  <c r="F168" i="12"/>
  <c r="E169" i="12"/>
  <c r="F169" i="12" s="1"/>
  <c r="E170" i="12"/>
  <c r="F170" i="12"/>
  <c r="E171" i="12"/>
  <c r="F171" i="12"/>
  <c r="E172" i="12"/>
  <c r="F172" i="12"/>
  <c r="E173" i="12"/>
  <c r="F173" i="12" s="1"/>
  <c r="E174" i="12"/>
  <c r="F174" i="12"/>
  <c r="D181" i="12"/>
  <c r="E181" i="12"/>
  <c r="F181" i="12" s="1"/>
  <c r="E182" i="12"/>
  <c r="F182" i="12"/>
  <c r="E183" i="12"/>
  <c r="F183" i="12"/>
  <c r="E184" i="12"/>
  <c r="F184" i="12" s="1"/>
  <c r="E185" i="12"/>
  <c r="F185" i="12"/>
  <c r="E186" i="12"/>
  <c r="F186" i="12" s="1"/>
  <c r="E187" i="12"/>
  <c r="F187" i="12" s="1"/>
  <c r="E188" i="12"/>
  <c r="F188" i="12"/>
  <c r="E194" i="12"/>
  <c r="F194" i="12" s="1"/>
  <c r="E195" i="12"/>
  <c r="F195" i="12"/>
  <c r="E196" i="12"/>
  <c r="F196" i="12" s="1"/>
  <c r="D197" i="12"/>
  <c r="E197" i="12"/>
  <c r="F197" i="12" s="1"/>
  <c r="E198" i="12"/>
  <c r="F198" i="12"/>
  <c r="E199" i="12"/>
  <c r="F199" i="12"/>
  <c r="E200" i="12"/>
  <c r="F200" i="12" s="1"/>
  <c r="E201" i="12"/>
  <c r="F201" i="12" s="1"/>
  <c r="E208" i="12"/>
  <c r="F208" i="12"/>
  <c r="E209" i="12"/>
  <c r="F209" i="12"/>
  <c r="E210" i="12"/>
  <c r="F210" i="12"/>
  <c r="E211" i="12"/>
  <c r="F211" i="12" s="1"/>
  <c r="E212" i="12"/>
  <c r="F212" i="12"/>
  <c r="E213" i="12"/>
  <c r="F213" i="12" s="1"/>
  <c r="E214" i="12"/>
  <c r="F214" i="12"/>
  <c r="E215" i="12"/>
  <c r="F215" i="12"/>
  <c r="E216" i="12"/>
  <c r="F216" i="12"/>
  <c r="E217" i="12"/>
  <c r="F217" i="12" s="1"/>
  <c r="D218" i="12"/>
  <c r="E218" i="12"/>
  <c r="F218" i="12" s="1"/>
  <c r="E219" i="12"/>
  <c r="F219" i="12" s="1"/>
  <c r="E222" i="12"/>
  <c r="F222" i="12" s="1"/>
  <c r="E223" i="12"/>
  <c r="F223" i="12"/>
  <c r="E224" i="12"/>
  <c r="F224" i="12"/>
  <c r="E225" i="12"/>
  <c r="F225" i="12" s="1"/>
  <c r="E226" i="12"/>
  <c r="F226" i="12" s="1"/>
  <c r="E227" i="12"/>
  <c r="F227" i="12" s="1"/>
  <c r="E228" i="12"/>
  <c r="F228" i="12" s="1"/>
  <c r="E231" i="12"/>
  <c r="F231" i="12"/>
  <c r="E232" i="12"/>
  <c r="F232" i="12"/>
  <c r="E233" i="12"/>
  <c r="F233" i="12" s="1"/>
  <c r="E234" i="12"/>
  <c r="F234" i="12" s="1"/>
  <c r="E235" i="12"/>
  <c r="F235" i="12" s="1"/>
  <c r="E236" i="12"/>
  <c r="F236" i="12" s="1"/>
  <c r="E237" i="12"/>
  <c r="F237" i="12"/>
  <c r="J37" i="10"/>
  <c r="J36" i="10"/>
  <c r="AY64" i="1"/>
  <c r="J35" i="10"/>
  <c r="AX64" i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88" i="10" s="1"/>
  <c r="J17" i="10"/>
  <c r="J12" i="10"/>
  <c r="J52" i="10" s="1"/>
  <c r="E7" i="10"/>
  <c r="E81" i="10" s="1"/>
  <c r="J39" i="9"/>
  <c r="J38" i="9"/>
  <c r="AY63" i="1"/>
  <c r="J37" i="9"/>
  <c r="AX63" i="1"/>
  <c r="BI132" i="9"/>
  <c r="BH132" i="9"/>
  <c r="BG132" i="9"/>
  <c r="BF132" i="9"/>
  <c r="T132" i="9"/>
  <c r="T131" i="9"/>
  <c r="R132" i="9"/>
  <c r="R131" i="9" s="1"/>
  <c r="P132" i="9"/>
  <c r="P131" i="9"/>
  <c r="BI130" i="9"/>
  <c r="BH130" i="9"/>
  <c r="BG130" i="9"/>
  <c r="BF130" i="9"/>
  <c r="T130" i="9"/>
  <c r="T129" i="9"/>
  <c r="R130" i="9"/>
  <c r="R129" i="9"/>
  <c r="P130" i="9"/>
  <c r="P129" i="9" s="1"/>
  <c r="BI128" i="9"/>
  <c r="BH128" i="9"/>
  <c r="BG128" i="9"/>
  <c r="BF128" i="9"/>
  <c r="T128" i="9"/>
  <c r="T127" i="9"/>
  <c r="R128" i="9"/>
  <c r="R127" i="9"/>
  <c r="P128" i="9"/>
  <c r="P127" i="9"/>
  <c r="BI126" i="9"/>
  <c r="BH126" i="9"/>
  <c r="BG126" i="9"/>
  <c r="BF126" i="9"/>
  <c r="T126" i="9"/>
  <c r="T125" i="9" s="1"/>
  <c r="R126" i="9"/>
  <c r="R125" i="9"/>
  <c r="P126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91" i="9"/>
  <c r="J19" i="9"/>
  <c r="J14" i="9"/>
  <c r="J88" i="9" s="1"/>
  <c r="E7" i="9"/>
  <c r="E50" i="9" s="1"/>
  <c r="J39" i="8"/>
  <c r="J38" i="8"/>
  <c r="AY62" i="1" s="1"/>
  <c r="J37" i="8"/>
  <c r="AX62" i="1" s="1"/>
  <c r="BI153" i="8"/>
  <c r="BH153" i="8"/>
  <c r="BG153" i="8"/>
  <c r="BF153" i="8"/>
  <c r="T153" i="8"/>
  <c r="T152" i="8"/>
  <c r="R153" i="8"/>
  <c r="R152" i="8" s="1"/>
  <c r="P153" i="8"/>
  <c r="P152" i="8" s="1"/>
  <c r="BI151" i="8"/>
  <c r="BH151" i="8"/>
  <c r="BG151" i="8"/>
  <c r="BF151" i="8"/>
  <c r="T151" i="8"/>
  <c r="T150" i="8"/>
  <c r="R151" i="8"/>
  <c r="R150" i="8"/>
  <c r="P151" i="8"/>
  <c r="P150" i="8" s="1"/>
  <c r="BI149" i="8"/>
  <c r="BH149" i="8"/>
  <c r="BG149" i="8"/>
  <c r="BF149" i="8"/>
  <c r="T149" i="8"/>
  <c r="T148" i="8"/>
  <c r="R149" i="8"/>
  <c r="R148" i="8"/>
  <c r="P149" i="8"/>
  <c r="P148" i="8"/>
  <c r="BI147" i="8"/>
  <c r="BH147" i="8"/>
  <c r="BG147" i="8"/>
  <c r="BF147" i="8"/>
  <c r="T147" i="8"/>
  <c r="T146" i="8" s="1"/>
  <c r="R147" i="8"/>
  <c r="R146" i="8"/>
  <c r="P147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92" i="8" s="1"/>
  <c r="J19" i="8"/>
  <c r="J14" i="8"/>
  <c r="J89" i="8" s="1"/>
  <c r="E7" i="8"/>
  <c r="E83" i="8" s="1"/>
  <c r="J39" i="7"/>
  <c r="J38" i="7"/>
  <c r="AY61" i="1"/>
  <c r="J37" i="7"/>
  <c r="AX61" i="1"/>
  <c r="BI246" i="7"/>
  <c r="BH246" i="7"/>
  <c r="BG246" i="7"/>
  <c r="BF246" i="7"/>
  <c r="T246" i="7"/>
  <c r="T245" i="7"/>
  <c r="R246" i="7"/>
  <c r="R245" i="7" s="1"/>
  <c r="P246" i="7"/>
  <c r="P245" i="7"/>
  <c r="BI244" i="7"/>
  <c r="BH244" i="7"/>
  <c r="BG244" i="7"/>
  <c r="BF244" i="7"/>
  <c r="T244" i="7"/>
  <c r="T243" i="7"/>
  <c r="R244" i="7"/>
  <c r="R243" i="7"/>
  <c r="P244" i="7"/>
  <c r="P243" i="7" s="1"/>
  <c r="BI242" i="7"/>
  <c r="BH242" i="7"/>
  <c r="BG242" i="7"/>
  <c r="BF242" i="7"/>
  <c r="T242" i="7"/>
  <c r="T241" i="7" s="1"/>
  <c r="R242" i="7"/>
  <c r="R241" i="7"/>
  <c r="P242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 s="1"/>
  <c r="R158" i="7"/>
  <c r="R157" i="7"/>
  <c r="P158" i="7"/>
  <c r="P157" i="7" s="1"/>
  <c r="BI156" i="7"/>
  <c r="BH156" i="7"/>
  <c r="BG156" i="7"/>
  <c r="BF156" i="7"/>
  <c r="T156" i="7"/>
  <c r="T155" i="7" s="1"/>
  <c r="R156" i="7"/>
  <c r="R155" i="7" s="1"/>
  <c r="P156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 s="1"/>
  <c r="R135" i="7"/>
  <c r="R134" i="7"/>
  <c r="P135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98" i="7" s="1"/>
  <c r="J19" i="7"/>
  <c r="J14" i="7"/>
  <c r="J95" i="7" s="1"/>
  <c r="E7" i="7"/>
  <c r="E50" i="7" s="1"/>
  <c r="J39" i="6"/>
  <c r="J38" i="6"/>
  <c r="AY60" i="1"/>
  <c r="J37" i="6"/>
  <c r="AX60" i="1"/>
  <c r="BI90" i="6"/>
  <c r="BH90" i="6"/>
  <c r="BG90" i="6"/>
  <c r="F37" i="6" s="1"/>
  <c r="BB60" i="1" s="1"/>
  <c r="BF90" i="6"/>
  <c r="T90" i="6"/>
  <c r="T89" i="6"/>
  <c r="T88" i="6" s="1"/>
  <c r="T87" i="6" s="1"/>
  <c r="R90" i="6"/>
  <c r="R89" i="6"/>
  <c r="R88" i="6" s="1"/>
  <c r="R87" i="6" s="1"/>
  <c r="P90" i="6"/>
  <c r="P89" i="6" s="1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59" i="6"/>
  <c r="J19" i="6"/>
  <c r="J14" i="6"/>
  <c r="J81" i="6" s="1"/>
  <c r="E7" i="6"/>
  <c r="E50" i="6" s="1"/>
  <c r="J39" i="5"/>
  <c r="J38" i="5"/>
  <c r="AY59" i="1"/>
  <c r="J37" i="5"/>
  <c r="AX59" i="1" s="1"/>
  <c r="BI1768" i="5"/>
  <c r="BH1768" i="5"/>
  <c r="BG1768" i="5"/>
  <c r="BF1768" i="5"/>
  <c r="T1768" i="5"/>
  <c r="T1767" i="5"/>
  <c r="R1768" i="5"/>
  <c r="R1767" i="5" s="1"/>
  <c r="P1768" i="5"/>
  <c r="P1767" i="5" s="1"/>
  <c r="BI1765" i="5"/>
  <c r="BH1765" i="5"/>
  <c r="BG1765" i="5"/>
  <c r="BF1765" i="5"/>
  <c r="T1765" i="5"/>
  <c r="R1765" i="5"/>
  <c r="P1765" i="5"/>
  <c r="BI1764" i="5"/>
  <c r="BH1764" i="5"/>
  <c r="BG1764" i="5"/>
  <c r="BF1764" i="5"/>
  <c r="T1764" i="5"/>
  <c r="R1764" i="5"/>
  <c r="P1764" i="5"/>
  <c r="BI1762" i="5"/>
  <c r="BH1762" i="5"/>
  <c r="BG1762" i="5"/>
  <c r="BF1762" i="5"/>
  <c r="T1762" i="5"/>
  <c r="R1762" i="5"/>
  <c r="P1762" i="5"/>
  <c r="BI1760" i="5"/>
  <c r="BH1760" i="5"/>
  <c r="BG1760" i="5"/>
  <c r="BF1760" i="5"/>
  <c r="T1760" i="5"/>
  <c r="T1759" i="5"/>
  <c r="R1760" i="5"/>
  <c r="R1759" i="5" s="1"/>
  <c r="P1760" i="5"/>
  <c r="P1759" i="5" s="1"/>
  <c r="BI1756" i="5"/>
  <c r="BH1756" i="5"/>
  <c r="BG1756" i="5"/>
  <c r="BF1756" i="5"/>
  <c r="T1756" i="5"/>
  <c r="R1756" i="5"/>
  <c r="P1756" i="5"/>
  <c r="BI1755" i="5"/>
  <c r="BH1755" i="5"/>
  <c r="BG1755" i="5"/>
  <c r="BF1755" i="5"/>
  <c r="T1755" i="5"/>
  <c r="R1755" i="5"/>
  <c r="P1755" i="5"/>
  <c r="BI1735" i="5"/>
  <c r="BH1735" i="5"/>
  <c r="BG1735" i="5"/>
  <c r="BF1735" i="5"/>
  <c r="T1735" i="5"/>
  <c r="R1735" i="5"/>
  <c r="P1735" i="5"/>
  <c r="BI1732" i="5"/>
  <c r="BH1732" i="5"/>
  <c r="BG1732" i="5"/>
  <c r="BF1732" i="5"/>
  <c r="T1732" i="5"/>
  <c r="R1732" i="5"/>
  <c r="P1732" i="5"/>
  <c r="BI1729" i="5"/>
  <c r="BH1729" i="5"/>
  <c r="BG1729" i="5"/>
  <c r="BF1729" i="5"/>
  <c r="T1729" i="5"/>
  <c r="R1729" i="5"/>
  <c r="P1729" i="5"/>
  <c r="BI1709" i="5"/>
  <c r="BH1709" i="5"/>
  <c r="BG1709" i="5"/>
  <c r="BF1709" i="5"/>
  <c r="T1709" i="5"/>
  <c r="R1709" i="5"/>
  <c r="P1709" i="5"/>
  <c r="BI1689" i="5"/>
  <c r="BH1689" i="5"/>
  <c r="BG1689" i="5"/>
  <c r="BF1689" i="5"/>
  <c r="T1689" i="5"/>
  <c r="R1689" i="5"/>
  <c r="P1689" i="5"/>
  <c r="BI1684" i="5"/>
  <c r="BH1684" i="5"/>
  <c r="BG1684" i="5"/>
  <c r="BF1684" i="5"/>
  <c r="T1684" i="5"/>
  <c r="R1684" i="5"/>
  <c r="P1684" i="5"/>
  <c r="BI1680" i="5"/>
  <c r="BH1680" i="5"/>
  <c r="BG1680" i="5"/>
  <c r="BF1680" i="5"/>
  <c r="T1680" i="5"/>
  <c r="R1680" i="5"/>
  <c r="P1680" i="5"/>
  <c r="BI1676" i="5"/>
  <c r="BH1676" i="5"/>
  <c r="BG1676" i="5"/>
  <c r="BF1676" i="5"/>
  <c r="T1676" i="5"/>
  <c r="R1676" i="5"/>
  <c r="P1676" i="5"/>
  <c r="BI1672" i="5"/>
  <c r="BH1672" i="5"/>
  <c r="BG1672" i="5"/>
  <c r="BF1672" i="5"/>
  <c r="T1672" i="5"/>
  <c r="R1672" i="5"/>
  <c r="P1672" i="5"/>
  <c r="BI1668" i="5"/>
  <c r="BH1668" i="5"/>
  <c r="BG1668" i="5"/>
  <c r="BF1668" i="5"/>
  <c r="T1668" i="5"/>
  <c r="R1668" i="5"/>
  <c r="P1668" i="5"/>
  <c r="BI1665" i="5"/>
  <c r="BH1665" i="5"/>
  <c r="BG1665" i="5"/>
  <c r="BF1665" i="5"/>
  <c r="T1665" i="5"/>
  <c r="R1665" i="5"/>
  <c r="P1665" i="5"/>
  <c r="BI1652" i="5"/>
  <c r="BH1652" i="5"/>
  <c r="BG1652" i="5"/>
  <c r="BF1652" i="5"/>
  <c r="T1652" i="5"/>
  <c r="R1652" i="5"/>
  <c r="P1652" i="5"/>
  <c r="BI1647" i="5"/>
  <c r="BH1647" i="5"/>
  <c r="BG1647" i="5"/>
  <c r="BF1647" i="5"/>
  <c r="T1647" i="5"/>
  <c r="R1647" i="5"/>
  <c r="P1647" i="5"/>
  <c r="BI1645" i="5"/>
  <c r="BH1645" i="5"/>
  <c r="BG1645" i="5"/>
  <c r="BF1645" i="5"/>
  <c r="T1645" i="5"/>
  <c r="R1645" i="5"/>
  <c r="P1645" i="5"/>
  <c r="BI1632" i="5"/>
  <c r="BH1632" i="5"/>
  <c r="BG1632" i="5"/>
  <c r="BF1632" i="5"/>
  <c r="T1632" i="5"/>
  <c r="R1632" i="5"/>
  <c r="P1632" i="5"/>
  <c r="BI1619" i="5"/>
  <c r="BH1619" i="5"/>
  <c r="BG1619" i="5"/>
  <c r="BF1619" i="5"/>
  <c r="T1619" i="5"/>
  <c r="R1619" i="5"/>
  <c r="P1619" i="5"/>
  <c r="BI1608" i="5"/>
  <c r="BH1608" i="5"/>
  <c r="BG1608" i="5"/>
  <c r="BF1608" i="5"/>
  <c r="T1608" i="5"/>
  <c r="R1608" i="5"/>
  <c r="P1608" i="5"/>
  <c r="BI1595" i="5"/>
  <c r="BH1595" i="5"/>
  <c r="BG1595" i="5"/>
  <c r="BF1595" i="5"/>
  <c r="T1595" i="5"/>
  <c r="R1595" i="5"/>
  <c r="P1595" i="5"/>
  <c r="BI1582" i="5"/>
  <c r="BH1582" i="5"/>
  <c r="BG1582" i="5"/>
  <c r="BF1582" i="5"/>
  <c r="T1582" i="5"/>
  <c r="R1582" i="5"/>
  <c r="P1582" i="5"/>
  <c r="BI1579" i="5"/>
  <c r="BH1579" i="5"/>
  <c r="BG1579" i="5"/>
  <c r="BF1579" i="5"/>
  <c r="T1579" i="5"/>
  <c r="R1579" i="5"/>
  <c r="P1579" i="5"/>
  <c r="BI1544" i="5"/>
  <c r="BH1544" i="5"/>
  <c r="BG1544" i="5"/>
  <c r="BF1544" i="5"/>
  <c r="T1544" i="5"/>
  <c r="R1544" i="5"/>
  <c r="P1544" i="5"/>
  <c r="BI1542" i="5"/>
  <c r="BH1542" i="5"/>
  <c r="BG1542" i="5"/>
  <c r="BF1542" i="5"/>
  <c r="T1542" i="5"/>
  <c r="R1542" i="5"/>
  <c r="P1542" i="5"/>
  <c r="BI1536" i="5"/>
  <c r="BH1536" i="5"/>
  <c r="BG1536" i="5"/>
  <c r="BF1536" i="5"/>
  <c r="T1536" i="5"/>
  <c r="R1536" i="5"/>
  <c r="P1536" i="5"/>
  <c r="BI1534" i="5"/>
  <c r="BH1534" i="5"/>
  <c r="BG1534" i="5"/>
  <c r="BF1534" i="5"/>
  <c r="T1534" i="5"/>
  <c r="R1534" i="5"/>
  <c r="P1534" i="5"/>
  <c r="BI1499" i="5"/>
  <c r="BH1499" i="5"/>
  <c r="BG1499" i="5"/>
  <c r="BF1499" i="5"/>
  <c r="T1499" i="5"/>
  <c r="R1499" i="5"/>
  <c r="P1499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37" i="5"/>
  <c r="BH1437" i="5"/>
  <c r="BG1437" i="5"/>
  <c r="BF1437" i="5"/>
  <c r="T1437" i="5"/>
  <c r="R1437" i="5"/>
  <c r="P1437" i="5"/>
  <c r="BI1412" i="5"/>
  <c r="BH1412" i="5"/>
  <c r="BG1412" i="5"/>
  <c r="BF1412" i="5"/>
  <c r="T1412" i="5"/>
  <c r="R1412" i="5"/>
  <c r="P1412" i="5"/>
  <c r="BI1377" i="5"/>
  <c r="BH1377" i="5"/>
  <c r="BG1377" i="5"/>
  <c r="BF1377" i="5"/>
  <c r="T1377" i="5"/>
  <c r="R1377" i="5"/>
  <c r="P1377" i="5"/>
  <c r="BI1342" i="5"/>
  <c r="BH1342" i="5"/>
  <c r="BG1342" i="5"/>
  <c r="BF1342" i="5"/>
  <c r="T1342" i="5"/>
  <c r="R1342" i="5"/>
  <c r="P1342" i="5"/>
  <c r="BI1307" i="5"/>
  <c r="BH1307" i="5"/>
  <c r="BG1307" i="5"/>
  <c r="BF1307" i="5"/>
  <c r="T1307" i="5"/>
  <c r="R1307" i="5"/>
  <c r="P1307" i="5"/>
  <c r="BI1304" i="5"/>
  <c r="BH1304" i="5"/>
  <c r="BG1304" i="5"/>
  <c r="BF1304" i="5"/>
  <c r="T1304" i="5"/>
  <c r="R1304" i="5"/>
  <c r="P1304" i="5"/>
  <c r="BI1283" i="5"/>
  <c r="BH1283" i="5"/>
  <c r="BG1283" i="5"/>
  <c r="BF1283" i="5"/>
  <c r="T1283" i="5"/>
  <c r="R1283" i="5"/>
  <c r="P1283" i="5"/>
  <c r="BI1268" i="5"/>
  <c r="BH1268" i="5"/>
  <c r="BG1268" i="5"/>
  <c r="BF1268" i="5"/>
  <c r="T1268" i="5"/>
  <c r="R1268" i="5"/>
  <c r="P1268" i="5"/>
  <c r="BI1266" i="5"/>
  <c r="BH1266" i="5"/>
  <c r="BG1266" i="5"/>
  <c r="BF1266" i="5"/>
  <c r="T1266" i="5"/>
  <c r="R1266" i="5"/>
  <c r="P1266" i="5"/>
  <c r="BI1245" i="5"/>
  <c r="BH1245" i="5"/>
  <c r="BG1245" i="5"/>
  <c r="BF1245" i="5"/>
  <c r="T1245" i="5"/>
  <c r="R1245" i="5"/>
  <c r="P1245" i="5"/>
  <c r="BI1232" i="5"/>
  <c r="BH1232" i="5"/>
  <c r="BG1232" i="5"/>
  <c r="BF1232" i="5"/>
  <c r="T1232" i="5"/>
  <c r="R1232" i="5"/>
  <c r="P1232" i="5"/>
  <c r="BI1230" i="5"/>
  <c r="BH1230" i="5"/>
  <c r="BG1230" i="5"/>
  <c r="BF1230" i="5"/>
  <c r="T1230" i="5"/>
  <c r="R1230" i="5"/>
  <c r="P1230" i="5"/>
  <c r="BI1219" i="5"/>
  <c r="BH1219" i="5"/>
  <c r="BG1219" i="5"/>
  <c r="BF1219" i="5"/>
  <c r="T1219" i="5"/>
  <c r="R1219" i="5"/>
  <c r="P1219" i="5"/>
  <c r="BI1198" i="5"/>
  <c r="BH1198" i="5"/>
  <c r="BG1198" i="5"/>
  <c r="BF1198" i="5"/>
  <c r="T1198" i="5"/>
  <c r="R1198" i="5"/>
  <c r="P1198" i="5"/>
  <c r="BI1177" i="5"/>
  <c r="BH1177" i="5"/>
  <c r="BG1177" i="5"/>
  <c r="BF1177" i="5"/>
  <c r="T1177" i="5"/>
  <c r="R1177" i="5"/>
  <c r="P1177" i="5"/>
  <c r="BI1174" i="5"/>
  <c r="BH1174" i="5"/>
  <c r="BG1174" i="5"/>
  <c r="BF1174" i="5"/>
  <c r="T1174" i="5"/>
  <c r="R1174" i="5"/>
  <c r="P1174" i="5"/>
  <c r="BI1173" i="5"/>
  <c r="BH1173" i="5"/>
  <c r="BG1173" i="5"/>
  <c r="BF1173" i="5"/>
  <c r="T1173" i="5"/>
  <c r="R1173" i="5"/>
  <c r="P1173" i="5"/>
  <c r="BI1172" i="5"/>
  <c r="BH1172" i="5"/>
  <c r="BG1172" i="5"/>
  <c r="BF1172" i="5"/>
  <c r="T1172" i="5"/>
  <c r="R1172" i="5"/>
  <c r="P1172" i="5"/>
  <c r="BI1171" i="5"/>
  <c r="BH1171" i="5"/>
  <c r="BG1171" i="5"/>
  <c r="BF1171" i="5"/>
  <c r="T1171" i="5"/>
  <c r="R1171" i="5"/>
  <c r="P1171" i="5"/>
  <c r="BI1170" i="5"/>
  <c r="BH1170" i="5"/>
  <c r="BG1170" i="5"/>
  <c r="BF1170" i="5"/>
  <c r="T1170" i="5"/>
  <c r="R1170" i="5"/>
  <c r="P1170" i="5"/>
  <c r="BI1169" i="5"/>
  <c r="BH1169" i="5"/>
  <c r="BG1169" i="5"/>
  <c r="BF1169" i="5"/>
  <c r="T1169" i="5"/>
  <c r="R1169" i="5"/>
  <c r="P1169" i="5"/>
  <c r="BI1168" i="5"/>
  <c r="BH1168" i="5"/>
  <c r="BG1168" i="5"/>
  <c r="BF1168" i="5"/>
  <c r="T1168" i="5"/>
  <c r="R1168" i="5"/>
  <c r="P1168" i="5"/>
  <c r="BI1167" i="5"/>
  <c r="BH1167" i="5"/>
  <c r="BG1167" i="5"/>
  <c r="BF1167" i="5"/>
  <c r="T1167" i="5"/>
  <c r="R1167" i="5"/>
  <c r="P1167" i="5"/>
  <c r="BI1166" i="5"/>
  <c r="BH1166" i="5"/>
  <c r="BG1166" i="5"/>
  <c r="BF1166" i="5"/>
  <c r="T1166" i="5"/>
  <c r="R1166" i="5"/>
  <c r="P1166" i="5"/>
  <c r="BI1165" i="5"/>
  <c r="BH1165" i="5"/>
  <c r="BG1165" i="5"/>
  <c r="BF1165" i="5"/>
  <c r="T1165" i="5"/>
  <c r="R1165" i="5"/>
  <c r="P1165" i="5"/>
  <c r="BI1164" i="5"/>
  <c r="BH1164" i="5"/>
  <c r="BG1164" i="5"/>
  <c r="BF1164" i="5"/>
  <c r="T1164" i="5"/>
  <c r="R1164" i="5"/>
  <c r="P1164" i="5"/>
  <c r="BI1163" i="5"/>
  <c r="BH1163" i="5"/>
  <c r="BG1163" i="5"/>
  <c r="BF1163" i="5"/>
  <c r="T1163" i="5"/>
  <c r="R1163" i="5"/>
  <c r="P1163" i="5"/>
  <c r="BI1162" i="5"/>
  <c r="BH1162" i="5"/>
  <c r="BG1162" i="5"/>
  <c r="BF1162" i="5"/>
  <c r="T1162" i="5"/>
  <c r="R1162" i="5"/>
  <c r="P1162" i="5"/>
  <c r="BI1161" i="5"/>
  <c r="BH1161" i="5"/>
  <c r="BG1161" i="5"/>
  <c r="BF1161" i="5"/>
  <c r="T1161" i="5"/>
  <c r="R1161" i="5"/>
  <c r="P1161" i="5"/>
  <c r="BI1160" i="5"/>
  <c r="BH1160" i="5"/>
  <c r="BG1160" i="5"/>
  <c r="BF1160" i="5"/>
  <c r="T1160" i="5"/>
  <c r="R1160" i="5"/>
  <c r="P1160" i="5"/>
  <c r="BI1159" i="5"/>
  <c r="BH1159" i="5"/>
  <c r="BG1159" i="5"/>
  <c r="BF1159" i="5"/>
  <c r="T1159" i="5"/>
  <c r="R1159" i="5"/>
  <c r="P1159" i="5"/>
  <c r="BI1158" i="5"/>
  <c r="BH1158" i="5"/>
  <c r="BG1158" i="5"/>
  <c r="BF1158" i="5"/>
  <c r="T1158" i="5"/>
  <c r="R1158" i="5"/>
  <c r="P1158" i="5"/>
  <c r="BI1157" i="5"/>
  <c r="BH1157" i="5"/>
  <c r="BG1157" i="5"/>
  <c r="BF1157" i="5"/>
  <c r="T1157" i="5"/>
  <c r="R1157" i="5"/>
  <c r="P1157" i="5"/>
  <c r="BI1156" i="5"/>
  <c r="BH1156" i="5"/>
  <c r="BG1156" i="5"/>
  <c r="BF1156" i="5"/>
  <c r="T1156" i="5"/>
  <c r="R1156" i="5"/>
  <c r="P1156" i="5"/>
  <c r="BI1155" i="5"/>
  <c r="BH1155" i="5"/>
  <c r="BG1155" i="5"/>
  <c r="BF1155" i="5"/>
  <c r="T1155" i="5"/>
  <c r="R1155" i="5"/>
  <c r="P1155" i="5"/>
  <c r="BI1154" i="5"/>
  <c r="BH1154" i="5"/>
  <c r="BG1154" i="5"/>
  <c r="BF1154" i="5"/>
  <c r="T1154" i="5"/>
  <c r="R1154" i="5"/>
  <c r="P1154" i="5"/>
  <c r="BI1153" i="5"/>
  <c r="BH1153" i="5"/>
  <c r="BG1153" i="5"/>
  <c r="BF1153" i="5"/>
  <c r="T1153" i="5"/>
  <c r="R1153" i="5"/>
  <c r="P1153" i="5"/>
  <c r="BI1152" i="5"/>
  <c r="BH1152" i="5"/>
  <c r="BG1152" i="5"/>
  <c r="BF1152" i="5"/>
  <c r="T1152" i="5"/>
  <c r="R1152" i="5"/>
  <c r="P1152" i="5"/>
  <c r="BI1151" i="5"/>
  <c r="BH1151" i="5"/>
  <c r="BG1151" i="5"/>
  <c r="BF1151" i="5"/>
  <c r="T1151" i="5"/>
  <c r="R1151" i="5"/>
  <c r="P1151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3" i="5"/>
  <c r="BH1143" i="5"/>
  <c r="BG1143" i="5"/>
  <c r="BF1143" i="5"/>
  <c r="T1143" i="5"/>
  <c r="R1143" i="5"/>
  <c r="P1143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2" i="5"/>
  <c r="BH1122" i="5"/>
  <c r="BG1122" i="5"/>
  <c r="BF1122" i="5"/>
  <c r="T1122" i="5"/>
  <c r="R1122" i="5"/>
  <c r="P1122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1" i="5"/>
  <c r="BH1111" i="5"/>
  <c r="BG1111" i="5"/>
  <c r="BF1111" i="5"/>
  <c r="T1111" i="5"/>
  <c r="R1111" i="5"/>
  <c r="P1111" i="5"/>
  <c r="BI1108" i="5"/>
  <c r="BH1108" i="5"/>
  <c r="BG1108" i="5"/>
  <c r="BF1108" i="5"/>
  <c r="T1108" i="5"/>
  <c r="R1108" i="5"/>
  <c r="P1108" i="5"/>
  <c r="BI1104" i="5"/>
  <c r="BH1104" i="5"/>
  <c r="BG1104" i="5"/>
  <c r="BF1104" i="5"/>
  <c r="T1104" i="5"/>
  <c r="R1104" i="5"/>
  <c r="P1104" i="5"/>
  <c r="BI1101" i="5"/>
  <c r="BH1101" i="5"/>
  <c r="BG1101" i="5"/>
  <c r="BF1101" i="5"/>
  <c r="T1101" i="5"/>
  <c r="R1101" i="5"/>
  <c r="P1101" i="5"/>
  <c r="BI1098" i="5"/>
  <c r="BH1098" i="5"/>
  <c r="BG1098" i="5"/>
  <c r="BF1098" i="5"/>
  <c r="T1098" i="5"/>
  <c r="R1098" i="5"/>
  <c r="P1098" i="5"/>
  <c r="BI1096" i="5"/>
  <c r="BH1096" i="5"/>
  <c r="BG1096" i="5"/>
  <c r="BF1096" i="5"/>
  <c r="T1096" i="5"/>
  <c r="R1096" i="5"/>
  <c r="P1096" i="5"/>
  <c r="BI1091" i="5"/>
  <c r="BH1091" i="5"/>
  <c r="BG1091" i="5"/>
  <c r="BF1091" i="5"/>
  <c r="T1091" i="5"/>
  <c r="R1091" i="5"/>
  <c r="P1091" i="5"/>
  <c r="BI1089" i="5"/>
  <c r="BH1089" i="5"/>
  <c r="BG1089" i="5"/>
  <c r="BF1089" i="5"/>
  <c r="T1089" i="5"/>
  <c r="R1089" i="5"/>
  <c r="P1089" i="5"/>
  <c r="BI1086" i="5"/>
  <c r="BH1086" i="5"/>
  <c r="BG1086" i="5"/>
  <c r="BF1086" i="5"/>
  <c r="T1086" i="5"/>
  <c r="R1086" i="5"/>
  <c r="P1086" i="5"/>
  <c r="BI1083" i="5"/>
  <c r="BH1083" i="5"/>
  <c r="BG1083" i="5"/>
  <c r="BF1083" i="5"/>
  <c r="T1083" i="5"/>
  <c r="R1083" i="5"/>
  <c r="P1083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64" i="5"/>
  <c r="BH1064" i="5"/>
  <c r="BG1064" i="5"/>
  <c r="BF1064" i="5"/>
  <c r="T1064" i="5"/>
  <c r="R1064" i="5"/>
  <c r="P1064" i="5"/>
  <c r="BI1053" i="5"/>
  <c r="BH1053" i="5"/>
  <c r="BG1053" i="5"/>
  <c r="BF1053" i="5"/>
  <c r="T1053" i="5"/>
  <c r="R1053" i="5"/>
  <c r="P1053" i="5"/>
  <c r="BI1049" i="5"/>
  <c r="BH1049" i="5"/>
  <c r="BG1049" i="5"/>
  <c r="BF1049" i="5"/>
  <c r="T1049" i="5"/>
  <c r="R1049" i="5"/>
  <c r="P1049" i="5"/>
  <c r="BI1037" i="5"/>
  <c r="BH1037" i="5"/>
  <c r="BG1037" i="5"/>
  <c r="BF1037" i="5"/>
  <c r="T1037" i="5"/>
  <c r="R1037" i="5"/>
  <c r="P1037" i="5"/>
  <c r="BI1030" i="5"/>
  <c r="BH1030" i="5"/>
  <c r="BG1030" i="5"/>
  <c r="BF1030" i="5"/>
  <c r="T1030" i="5"/>
  <c r="R1030" i="5"/>
  <c r="P1030" i="5"/>
  <c r="BI1022" i="5"/>
  <c r="BH1022" i="5"/>
  <c r="BG1022" i="5"/>
  <c r="BF1022" i="5"/>
  <c r="T1022" i="5"/>
  <c r="R1022" i="5"/>
  <c r="P1022" i="5"/>
  <c r="BI1020" i="5"/>
  <c r="BH1020" i="5"/>
  <c r="BG1020" i="5"/>
  <c r="BF1020" i="5"/>
  <c r="T1020" i="5"/>
  <c r="R1020" i="5"/>
  <c r="P1020" i="5"/>
  <c r="BI1008" i="5"/>
  <c r="BH1008" i="5"/>
  <c r="BG1008" i="5"/>
  <c r="BF1008" i="5"/>
  <c r="T1008" i="5"/>
  <c r="R1008" i="5"/>
  <c r="P1008" i="5"/>
  <c r="BI986" i="5"/>
  <c r="BH986" i="5"/>
  <c r="BG986" i="5"/>
  <c r="BF986" i="5"/>
  <c r="T986" i="5"/>
  <c r="R986" i="5"/>
  <c r="P986" i="5"/>
  <c r="BI980" i="5"/>
  <c r="BH980" i="5"/>
  <c r="BG980" i="5"/>
  <c r="BF980" i="5"/>
  <c r="T980" i="5"/>
  <c r="R980" i="5"/>
  <c r="P980" i="5"/>
  <c r="BI957" i="5"/>
  <c r="BH957" i="5"/>
  <c r="BG957" i="5"/>
  <c r="BF957" i="5"/>
  <c r="T957" i="5"/>
  <c r="R957" i="5"/>
  <c r="P957" i="5"/>
  <c r="BI954" i="5"/>
  <c r="BH954" i="5"/>
  <c r="BG954" i="5"/>
  <c r="BF954" i="5"/>
  <c r="T954" i="5"/>
  <c r="R954" i="5"/>
  <c r="P954" i="5"/>
  <c r="BI950" i="5"/>
  <c r="BH950" i="5"/>
  <c r="BG950" i="5"/>
  <c r="BF950" i="5"/>
  <c r="T950" i="5"/>
  <c r="R950" i="5"/>
  <c r="P950" i="5"/>
  <c r="BI946" i="5"/>
  <c r="BH946" i="5"/>
  <c r="BG946" i="5"/>
  <c r="BF946" i="5"/>
  <c r="T946" i="5"/>
  <c r="R946" i="5"/>
  <c r="P946" i="5"/>
  <c r="BI940" i="5"/>
  <c r="BH940" i="5"/>
  <c r="BG940" i="5"/>
  <c r="BF940" i="5"/>
  <c r="T940" i="5"/>
  <c r="R940" i="5"/>
  <c r="P940" i="5"/>
  <c r="BI936" i="5"/>
  <c r="BH936" i="5"/>
  <c r="BG936" i="5"/>
  <c r="BF936" i="5"/>
  <c r="T936" i="5"/>
  <c r="R936" i="5"/>
  <c r="P936" i="5"/>
  <c r="BI930" i="5"/>
  <c r="BH930" i="5"/>
  <c r="BG930" i="5"/>
  <c r="BF930" i="5"/>
  <c r="T930" i="5"/>
  <c r="R930" i="5"/>
  <c r="P930" i="5"/>
  <c r="BI923" i="5"/>
  <c r="BH923" i="5"/>
  <c r="BG923" i="5"/>
  <c r="BF923" i="5"/>
  <c r="T923" i="5"/>
  <c r="R923" i="5"/>
  <c r="P923" i="5"/>
  <c r="BI917" i="5"/>
  <c r="BH917" i="5"/>
  <c r="BG917" i="5"/>
  <c r="BF917" i="5"/>
  <c r="T917" i="5"/>
  <c r="R917" i="5"/>
  <c r="P917" i="5"/>
  <c r="BI910" i="5"/>
  <c r="BH910" i="5"/>
  <c r="BG910" i="5"/>
  <c r="BF910" i="5"/>
  <c r="T910" i="5"/>
  <c r="R910" i="5"/>
  <c r="P910" i="5"/>
  <c r="BI891" i="5"/>
  <c r="BH891" i="5"/>
  <c r="BG891" i="5"/>
  <c r="BF891" i="5"/>
  <c r="T891" i="5"/>
  <c r="R891" i="5"/>
  <c r="P891" i="5"/>
  <c r="BI853" i="5"/>
  <c r="BH853" i="5"/>
  <c r="BG853" i="5"/>
  <c r="BF853" i="5"/>
  <c r="T853" i="5"/>
  <c r="R853" i="5"/>
  <c r="P853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1" i="5"/>
  <c r="BH841" i="5"/>
  <c r="BG841" i="5"/>
  <c r="BF841" i="5"/>
  <c r="T841" i="5"/>
  <c r="R841" i="5"/>
  <c r="P841" i="5"/>
  <c r="BI839" i="5"/>
  <c r="BH839" i="5"/>
  <c r="BG839" i="5"/>
  <c r="BF839" i="5"/>
  <c r="T839" i="5"/>
  <c r="R839" i="5"/>
  <c r="P839" i="5"/>
  <c r="BI836" i="5"/>
  <c r="BH836" i="5"/>
  <c r="BG836" i="5"/>
  <c r="BF836" i="5"/>
  <c r="T836" i="5"/>
  <c r="R836" i="5"/>
  <c r="P836" i="5"/>
  <c r="BI833" i="5"/>
  <c r="BH833" i="5"/>
  <c r="BG833" i="5"/>
  <c r="BF833" i="5"/>
  <c r="T833" i="5"/>
  <c r="R833" i="5"/>
  <c r="P833" i="5"/>
  <c r="BI830" i="5"/>
  <c r="BH830" i="5"/>
  <c r="BG830" i="5"/>
  <c r="BF830" i="5"/>
  <c r="T830" i="5"/>
  <c r="R830" i="5"/>
  <c r="P830" i="5"/>
  <c r="BI827" i="5"/>
  <c r="BH827" i="5"/>
  <c r="BG827" i="5"/>
  <c r="BF827" i="5"/>
  <c r="T827" i="5"/>
  <c r="R827" i="5"/>
  <c r="P827" i="5"/>
  <c r="BI825" i="5"/>
  <c r="BH825" i="5"/>
  <c r="BG825" i="5"/>
  <c r="BF825" i="5"/>
  <c r="T825" i="5"/>
  <c r="R825" i="5"/>
  <c r="P825" i="5"/>
  <c r="BI822" i="5"/>
  <c r="BH822" i="5"/>
  <c r="BG822" i="5"/>
  <c r="BF822" i="5"/>
  <c r="T822" i="5"/>
  <c r="R822" i="5"/>
  <c r="P822" i="5"/>
  <c r="BI820" i="5"/>
  <c r="BH820" i="5"/>
  <c r="BG820" i="5"/>
  <c r="BF820" i="5"/>
  <c r="T820" i="5"/>
  <c r="R820" i="5"/>
  <c r="P820" i="5"/>
  <c r="BI798" i="5"/>
  <c r="BH798" i="5"/>
  <c r="BG798" i="5"/>
  <c r="BF798" i="5"/>
  <c r="T798" i="5"/>
  <c r="R798" i="5"/>
  <c r="P798" i="5"/>
  <c r="BI794" i="5"/>
  <c r="BH794" i="5"/>
  <c r="BG794" i="5"/>
  <c r="BF794" i="5"/>
  <c r="T794" i="5"/>
  <c r="T793" i="5"/>
  <c r="R794" i="5"/>
  <c r="R793" i="5" s="1"/>
  <c r="P794" i="5"/>
  <c r="P793" i="5"/>
  <c r="BI790" i="5"/>
  <c r="BH790" i="5"/>
  <c r="BG790" i="5"/>
  <c r="BF790" i="5"/>
  <c r="T790" i="5"/>
  <c r="R790" i="5"/>
  <c r="P790" i="5"/>
  <c r="BI787" i="5"/>
  <c r="BH787" i="5"/>
  <c r="BG787" i="5"/>
  <c r="BF787" i="5"/>
  <c r="T787" i="5"/>
  <c r="R787" i="5"/>
  <c r="P787" i="5"/>
  <c r="BI784" i="5"/>
  <c r="BH784" i="5"/>
  <c r="BG784" i="5"/>
  <c r="BF784" i="5"/>
  <c r="T784" i="5"/>
  <c r="R784" i="5"/>
  <c r="P784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2" i="5"/>
  <c r="BH772" i="5"/>
  <c r="BG772" i="5"/>
  <c r="BF772" i="5"/>
  <c r="T772" i="5"/>
  <c r="R772" i="5"/>
  <c r="P772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9" i="5"/>
  <c r="BH759" i="5"/>
  <c r="BG759" i="5"/>
  <c r="BF759" i="5"/>
  <c r="T759" i="5"/>
  <c r="R759" i="5"/>
  <c r="P759" i="5"/>
  <c r="BI757" i="5"/>
  <c r="BH757" i="5"/>
  <c r="BG757" i="5"/>
  <c r="BF757" i="5"/>
  <c r="T757" i="5"/>
  <c r="R757" i="5"/>
  <c r="P757" i="5"/>
  <c r="BI756" i="5"/>
  <c r="BH756" i="5"/>
  <c r="BG756" i="5"/>
  <c r="BF756" i="5"/>
  <c r="T756" i="5"/>
  <c r="R756" i="5"/>
  <c r="P756" i="5"/>
  <c r="BI755" i="5"/>
  <c r="BH755" i="5"/>
  <c r="BG755" i="5"/>
  <c r="BF755" i="5"/>
  <c r="T755" i="5"/>
  <c r="R755" i="5"/>
  <c r="P755" i="5"/>
  <c r="BI754" i="5"/>
  <c r="BH754" i="5"/>
  <c r="BG754" i="5"/>
  <c r="BF754" i="5"/>
  <c r="T754" i="5"/>
  <c r="R754" i="5"/>
  <c r="P754" i="5"/>
  <c r="BI695" i="5"/>
  <c r="BH695" i="5"/>
  <c r="BG695" i="5"/>
  <c r="BF695" i="5"/>
  <c r="T695" i="5"/>
  <c r="R695" i="5"/>
  <c r="P695" i="5"/>
  <c r="BI691" i="5"/>
  <c r="BH691" i="5"/>
  <c r="BG691" i="5"/>
  <c r="BF691" i="5"/>
  <c r="T691" i="5"/>
  <c r="R691" i="5"/>
  <c r="P691" i="5"/>
  <c r="BI690" i="5"/>
  <c r="BH690" i="5"/>
  <c r="BG690" i="5"/>
  <c r="BF690" i="5"/>
  <c r="T690" i="5"/>
  <c r="R690" i="5"/>
  <c r="P690" i="5"/>
  <c r="BI689" i="5"/>
  <c r="BH689" i="5"/>
  <c r="BG689" i="5"/>
  <c r="BF689" i="5"/>
  <c r="T689" i="5"/>
  <c r="R689" i="5"/>
  <c r="P689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9" i="5"/>
  <c r="BH679" i="5"/>
  <c r="BG679" i="5"/>
  <c r="BF679" i="5"/>
  <c r="T679" i="5"/>
  <c r="R679" i="5"/>
  <c r="P679" i="5"/>
  <c r="BI678" i="5"/>
  <c r="BH678" i="5"/>
  <c r="BG678" i="5"/>
  <c r="BF678" i="5"/>
  <c r="T678" i="5"/>
  <c r="R678" i="5"/>
  <c r="P678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56" i="5"/>
  <c r="BH656" i="5"/>
  <c r="BG656" i="5"/>
  <c r="BF656" i="5"/>
  <c r="T656" i="5"/>
  <c r="R656" i="5"/>
  <c r="P656" i="5"/>
  <c r="BI647" i="5"/>
  <c r="BH647" i="5"/>
  <c r="BG647" i="5"/>
  <c r="BF647" i="5"/>
  <c r="T647" i="5"/>
  <c r="R647" i="5"/>
  <c r="P647" i="5"/>
  <c r="BI640" i="5"/>
  <c r="BH640" i="5"/>
  <c r="BG640" i="5"/>
  <c r="BF640" i="5"/>
  <c r="T640" i="5"/>
  <c r="R640" i="5"/>
  <c r="P640" i="5"/>
  <c r="BI604" i="5"/>
  <c r="BH604" i="5"/>
  <c r="BG604" i="5"/>
  <c r="BF604" i="5"/>
  <c r="T604" i="5"/>
  <c r="R604" i="5"/>
  <c r="P604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62" i="5"/>
  <c r="BH562" i="5"/>
  <c r="BG562" i="5"/>
  <c r="BF562" i="5"/>
  <c r="T562" i="5"/>
  <c r="R562" i="5"/>
  <c r="P562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495" i="5"/>
  <c r="BH495" i="5"/>
  <c r="BG495" i="5"/>
  <c r="BF495" i="5"/>
  <c r="T495" i="5"/>
  <c r="R495" i="5"/>
  <c r="P495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6" i="5"/>
  <c r="BH416" i="5"/>
  <c r="BG416" i="5"/>
  <c r="BF416" i="5"/>
  <c r="T416" i="5"/>
  <c r="R416" i="5"/>
  <c r="P416" i="5"/>
  <c r="BI385" i="5"/>
  <c r="BH385" i="5"/>
  <c r="BG385" i="5"/>
  <c r="BF385" i="5"/>
  <c r="T385" i="5"/>
  <c r="R385" i="5"/>
  <c r="P385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17" i="5"/>
  <c r="BH317" i="5"/>
  <c r="BG317" i="5"/>
  <c r="BF317" i="5"/>
  <c r="T317" i="5"/>
  <c r="R317" i="5"/>
  <c r="P317" i="5"/>
  <c r="BI284" i="5"/>
  <c r="BH284" i="5"/>
  <c r="BG284" i="5"/>
  <c r="BF284" i="5"/>
  <c r="T284" i="5"/>
  <c r="R284" i="5"/>
  <c r="P284" i="5"/>
  <c r="BI251" i="5"/>
  <c r="BH251" i="5"/>
  <c r="BG251" i="5"/>
  <c r="BF251" i="5"/>
  <c r="T251" i="5"/>
  <c r="R251" i="5"/>
  <c r="P25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J110" i="5"/>
  <c r="J109" i="5"/>
  <c r="F109" i="5"/>
  <c r="F107" i="5"/>
  <c r="E105" i="5"/>
  <c r="J59" i="5"/>
  <c r="J58" i="5"/>
  <c r="F58" i="5"/>
  <c r="F56" i="5"/>
  <c r="E54" i="5"/>
  <c r="J20" i="5"/>
  <c r="E20" i="5"/>
  <c r="F59" i="5"/>
  <c r="J19" i="5"/>
  <c r="J14" i="5"/>
  <c r="J107" i="5" s="1"/>
  <c r="E7" i="5"/>
  <c r="E50" i="5"/>
  <c r="J37" i="4"/>
  <c r="J36" i="4"/>
  <c r="AY57" i="1"/>
  <c r="J35" i="4"/>
  <c r="AX57" i="1"/>
  <c r="BI301" i="4"/>
  <c r="BH301" i="4"/>
  <c r="BG301" i="4"/>
  <c r="BF301" i="4"/>
  <c r="T301" i="4"/>
  <c r="T300" i="4"/>
  <c r="R301" i="4"/>
  <c r="R300" i="4" s="1"/>
  <c r="P301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52" i="4"/>
  <c r="E7" i="4"/>
  <c r="E48" i="4" s="1"/>
  <c r="J37" i="3"/>
  <c r="J36" i="3"/>
  <c r="AY56" i="1" s="1"/>
  <c r="J35" i="3"/>
  <c r="AX56" i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T212" i="3"/>
  <c r="R213" i="3"/>
  <c r="R212" i="3" s="1"/>
  <c r="P213" i="3"/>
  <c r="P212" i="3" s="1"/>
  <c r="BI210" i="3"/>
  <c r="BH210" i="3"/>
  <c r="BG210" i="3"/>
  <c r="BF210" i="3"/>
  <c r="T210" i="3"/>
  <c r="T209" i="3" s="1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 s="1"/>
  <c r="E7" i="3"/>
  <c r="E75" i="3" s="1"/>
  <c r="J37" i="2"/>
  <c r="J36" i="2"/>
  <c r="AY55" i="1"/>
  <c r="J35" i="2"/>
  <c r="AX55" i="1"/>
  <c r="BI206" i="2"/>
  <c r="BH206" i="2"/>
  <c r="BG206" i="2"/>
  <c r="BF206" i="2"/>
  <c r="T206" i="2"/>
  <c r="T205" i="2"/>
  <c r="R206" i="2"/>
  <c r="R205" i="2" s="1"/>
  <c r="P206" i="2"/>
  <c r="P205" i="2"/>
  <c r="BI204" i="2"/>
  <c r="BH204" i="2"/>
  <c r="BG204" i="2"/>
  <c r="BF204" i="2"/>
  <c r="T204" i="2"/>
  <c r="T203" i="2" s="1"/>
  <c r="R204" i="2"/>
  <c r="R203" i="2"/>
  <c r="P204" i="2"/>
  <c r="P203" i="2" s="1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 s="1"/>
  <c r="R195" i="2"/>
  <c r="R194" i="2"/>
  <c r="P195" i="2"/>
  <c r="P194" i="2" s="1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/>
  <c r="R174" i="2"/>
  <c r="R173" i="2" s="1"/>
  <c r="P174" i="2"/>
  <c r="P173" i="2" s="1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F35" i="2" s="1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2" i="2"/>
  <c r="BH102" i="2"/>
  <c r="BG102" i="2"/>
  <c r="BF102" i="2"/>
  <c r="T102" i="2"/>
  <c r="R102" i="2"/>
  <c r="P102" i="2"/>
  <c r="P94" i="2"/>
  <c r="BI95" i="2"/>
  <c r="BH95" i="2"/>
  <c r="BG95" i="2"/>
  <c r="BF95" i="2"/>
  <c r="T95" i="2"/>
  <c r="T94" i="2" s="1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52" i="2" s="1"/>
  <c r="E7" i="2"/>
  <c r="E82" i="2" s="1"/>
  <c r="L50" i="1"/>
  <c r="AM50" i="1"/>
  <c r="AM49" i="1"/>
  <c r="L49" i="1"/>
  <c r="AM47" i="1"/>
  <c r="L47" i="1"/>
  <c r="L45" i="1"/>
  <c r="L44" i="1"/>
  <c r="BK160" i="2"/>
  <c r="BK302" i="3"/>
  <c r="BK264" i="4"/>
  <c r="BK1022" i="5"/>
  <c r="J1168" i="5"/>
  <c r="BK1732" i="5"/>
  <c r="BK143" i="7"/>
  <c r="J209" i="7"/>
  <c r="BK102" i="8"/>
  <c r="BK289" i="10"/>
  <c r="BK283" i="3"/>
  <c r="BK169" i="4"/>
  <c r="BK232" i="4"/>
  <c r="BK251" i="5"/>
  <c r="J1140" i="5"/>
  <c r="BK825" i="5"/>
  <c r="BK211" i="7"/>
  <c r="BK152" i="7"/>
  <c r="BK129" i="8"/>
  <c r="BK417" i="10"/>
  <c r="BK157" i="2"/>
  <c r="J187" i="3"/>
  <c r="BK268" i="4"/>
  <c r="BK930" i="5"/>
  <c r="BK1283" i="5"/>
  <c r="BK1307" i="5"/>
  <c r="BK329" i="10"/>
  <c r="BK690" i="5"/>
  <c r="BK678" i="5"/>
  <c r="J1595" i="5"/>
  <c r="BK124" i="7"/>
  <c r="BK140" i="8"/>
  <c r="J101" i="9"/>
  <c r="J429" i="10"/>
  <c r="J181" i="10"/>
  <c r="J221" i="4"/>
  <c r="BK246" i="4"/>
  <c r="BK757" i="5"/>
  <c r="BK683" i="5"/>
  <c r="BK950" i="5"/>
  <c r="J200" i="7"/>
  <c r="J239" i="7"/>
  <c r="BK149" i="8"/>
  <c r="BK355" i="10"/>
  <c r="BK383" i="10"/>
  <c r="BK217" i="10"/>
  <c r="BK192" i="2"/>
  <c r="BK107" i="4"/>
  <c r="J148" i="4"/>
  <c r="BK385" i="5"/>
  <c r="J1672" i="5"/>
  <c r="BK1198" i="5"/>
  <c r="J690" i="5"/>
  <c r="J604" i="5"/>
  <c r="J114" i="7"/>
  <c r="J291" i="10"/>
  <c r="BK154" i="2"/>
  <c r="J184" i="3"/>
  <c r="J284" i="4"/>
  <c r="J1139" i="5"/>
  <c r="BK167" i="5"/>
  <c r="BK162" i="5"/>
  <c r="BK766" i="5"/>
  <c r="J240" i="7"/>
  <c r="J100" i="8"/>
  <c r="BK320" i="10"/>
  <c r="J208" i="10"/>
  <c r="BK290" i="3"/>
  <c r="BK210" i="3"/>
  <c r="J118" i="4"/>
  <c r="BK1126" i="5"/>
  <c r="J1064" i="5"/>
  <c r="J1768" i="5"/>
  <c r="J1474" i="5"/>
  <c r="BK1096" i="5"/>
  <c r="BK146" i="7"/>
  <c r="BK113" i="9"/>
  <c r="J145" i="2"/>
  <c r="BK314" i="3"/>
  <c r="BK218" i="4"/>
  <c r="J542" i="5"/>
  <c r="J1108" i="5"/>
  <c r="J1765" i="5"/>
  <c r="J1167" i="5"/>
  <c r="BK148" i="7"/>
  <c r="J135" i="7"/>
  <c r="J108" i="9"/>
  <c r="J425" i="10"/>
  <c r="BK184" i="3"/>
  <c r="J270" i="4"/>
  <c r="J1154" i="5"/>
  <c r="J1579" i="5"/>
  <c r="BK1156" i="5"/>
  <c r="BK1536" i="5"/>
  <c r="BK122" i="7"/>
  <c r="J137" i="8"/>
  <c r="J103" i="9"/>
  <c r="BK239" i="10"/>
  <c r="J195" i="2"/>
  <c r="J181" i="3"/>
  <c r="BK150" i="4"/>
  <c r="BK495" i="5"/>
  <c r="J923" i="5"/>
  <c r="BK1534" i="5"/>
  <c r="BK1342" i="5"/>
  <c r="J1089" i="5"/>
  <c r="J946" i="5"/>
  <c r="BK120" i="7"/>
  <c r="J192" i="7"/>
  <c r="J127" i="8"/>
  <c r="J117" i="9"/>
  <c r="BK131" i="10"/>
  <c r="J172" i="10"/>
  <c r="BK163" i="2"/>
  <c r="BK114" i="3"/>
  <c r="J664" i="5"/>
  <c r="BK1122" i="5"/>
  <c r="J1729" i="5"/>
  <c r="BK1158" i="5"/>
  <c r="BK178" i="7"/>
  <c r="J126" i="7"/>
  <c r="BK113" i="8"/>
  <c r="BK171" i="2"/>
  <c r="J198" i="3"/>
  <c r="BK270" i="4"/>
  <c r="BK1083" i="5"/>
  <c r="J1159" i="5"/>
  <c r="J1582" i="5"/>
  <c r="J158" i="7"/>
  <c r="BK362" i="10"/>
  <c r="J305" i="10"/>
  <c r="J120" i="3"/>
  <c r="J210" i="4"/>
  <c r="BK1138" i="5"/>
  <c r="J839" i="5"/>
  <c r="BK1437" i="5"/>
  <c r="BK1129" i="5"/>
  <c r="J112" i="7"/>
  <c r="BK202" i="7"/>
  <c r="BK122" i="8"/>
  <c r="BK358" i="10"/>
  <c r="J126" i="4"/>
  <c r="BK432" i="5"/>
  <c r="BK1136" i="5"/>
  <c r="J456" i="5"/>
  <c r="J1245" i="5"/>
  <c r="J432" i="5"/>
  <c r="BK145" i="7"/>
  <c r="J125" i="8"/>
  <c r="BK130" i="9"/>
  <c r="J213" i="10"/>
  <c r="J368" i="10"/>
  <c r="BK241" i="3"/>
  <c r="BK121" i="4"/>
  <c r="BK1154" i="5"/>
  <c r="J954" i="5"/>
  <c r="BK436" i="5"/>
  <c r="J201" i="7"/>
  <c r="BK156" i="7"/>
  <c r="J130" i="8"/>
  <c r="BK124" i="9"/>
  <c r="J267" i="10"/>
  <c r="BK254" i="10"/>
  <c r="J143" i="2"/>
  <c r="J142" i="3"/>
  <c r="BK94" i="4"/>
  <c r="J910" i="5"/>
  <c r="J689" i="5"/>
  <c r="BK1676" i="5"/>
  <c r="BK544" i="5"/>
  <c r="J193" i="5"/>
  <c r="BK246" i="7"/>
  <c r="BK98" i="8"/>
  <c r="BK298" i="10"/>
  <c r="BK833" i="5"/>
  <c r="BK1680" i="5"/>
  <c r="J1165" i="5"/>
  <c r="BK1219" i="5"/>
  <c r="BK132" i="7"/>
  <c r="BK151" i="8"/>
  <c r="J312" i="10"/>
  <c r="J233" i="10"/>
  <c r="BK204" i="2"/>
  <c r="BK122" i="3"/>
  <c r="BK126" i="4"/>
  <c r="J1126" i="5"/>
  <c r="BK1472" i="5"/>
  <c r="J822" i="5"/>
  <c r="J147" i="7"/>
  <c r="BK117" i="8"/>
  <c r="J114" i="2"/>
  <c r="BK180" i="4"/>
  <c r="J210" i="5"/>
  <c r="J1266" i="5"/>
  <c r="BK946" i="5"/>
  <c r="BK204" i="7"/>
  <c r="J163" i="7"/>
  <c r="BK132" i="8"/>
  <c r="BK403" i="10"/>
  <c r="J202" i="2"/>
  <c r="J300" i="3"/>
  <c r="J543" i="5"/>
  <c r="J1022" i="5"/>
  <c r="BK182" i="5"/>
  <c r="BK1037" i="5"/>
  <c r="BK537" i="5"/>
  <c r="BK142" i="7"/>
  <c r="J123" i="8"/>
  <c r="J325" i="10"/>
  <c r="J191" i="2"/>
  <c r="BK299" i="4"/>
  <c r="BK101" i="9"/>
  <c r="J104" i="10"/>
  <c r="BK114" i="2"/>
  <c r="J290" i="3"/>
  <c r="BK221" i="4"/>
  <c r="J1077" i="5"/>
  <c r="BK1595" i="5"/>
  <c r="BK1173" i="5"/>
  <c r="J186" i="7"/>
  <c r="J104" i="7"/>
  <c r="BK100" i="8"/>
  <c r="J178" i="2"/>
  <c r="BK216" i="4"/>
  <c r="BK787" i="5"/>
  <c r="J1304" i="5"/>
  <c r="BK456" i="5"/>
  <c r="BK1008" i="5"/>
  <c r="BK239" i="7"/>
  <c r="J374" i="10"/>
  <c r="J204" i="2"/>
  <c r="J122" i="3"/>
  <c r="BK910" i="5"/>
  <c r="J1161" i="5"/>
  <c r="J1709" i="5"/>
  <c r="J1764" i="5"/>
  <c r="J122" i="7"/>
  <c r="J199" i="10"/>
  <c r="J381" i="10"/>
  <c r="BK1104" i="5"/>
  <c r="BK1619" i="5"/>
  <c r="J157" i="5"/>
  <c r="J930" i="5"/>
  <c r="J145" i="7"/>
  <c r="BK153" i="8"/>
  <c r="J126" i="9"/>
  <c r="J351" i="10"/>
  <c r="J192" i="2"/>
  <c r="J1158" i="5"/>
  <c r="BK604" i="5"/>
  <c r="J1169" i="5"/>
  <c r="BK226" i="7"/>
  <c r="BK217" i="7"/>
  <c r="BK126" i="9"/>
  <c r="BK309" i="10"/>
  <c r="BK412" i="10"/>
  <c r="J137" i="2"/>
  <c r="BK271" i="3"/>
  <c r="BK239" i="4"/>
  <c r="J121" i="4"/>
  <c r="J1115" i="5"/>
  <c r="J1153" i="5"/>
  <c r="BK1133" i="5"/>
  <c r="BK116" i="5"/>
  <c r="J1152" i="5"/>
  <c r="BK1542" i="5"/>
  <c r="BK354" i="5"/>
  <c r="BK236" i="7"/>
  <c r="J244" i="7"/>
  <c r="J120" i="9"/>
  <c r="BK184" i="2"/>
  <c r="J271" i="3"/>
  <c r="BK123" i="4"/>
  <c r="J213" i="4"/>
  <c r="J845" i="5"/>
  <c r="BK123" i="5"/>
  <c r="J1647" i="5"/>
  <c r="J668" i="5"/>
  <c r="J90" i="6"/>
  <c r="J194" i="7"/>
  <c r="BK127" i="8"/>
  <c r="BK117" i="9"/>
  <c r="BK312" i="10"/>
  <c r="J298" i="10"/>
  <c r="J193" i="2"/>
  <c r="J194" i="3"/>
  <c r="BK129" i="4"/>
  <c r="J1037" i="5"/>
  <c r="BK917" i="5"/>
  <c r="J1307" i="5"/>
  <c r="BK836" i="5"/>
  <c r="F36" i="6"/>
  <c r="BA60" i="1" s="1"/>
  <c r="J135" i="10"/>
  <c r="BK261" i="10"/>
  <c r="J269" i="3"/>
  <c r="J301" i="4"/>
  <c r="J1104" i="5"/>
  <c r="BK427" i="5"/>
  <c r="J123" i="5"/>
  <c r="BK1377" i="5"/>
  <c r="BK1230" i="5"/>
  <c r="J1143" i="5"/>
  <c r="J202" i="7"/>
  <c r="J148" i="7"/>
  <c r="J139" i="8"/>
  <c r="BK208" i="10"/>
  <c r="BK181" i="10"/>
  <c r="BK102" i="2"/>
  <c r="J263" i="3"/>
  <c r="J1132" i="5"/>
  <c r="J592" i="5"/>
  <c r="BK172" i="7"/>
  <c r="J216" i="7"/>
  <c r="J126" i="8"/>
  <c r="J400" i="10"/>
  <c r="J157" i="2"/>
  <c r="J249" i="3"/>
  <c r="BK142" i="4"/>
  <c r="J215" i="4"/>
  <c r="J647" i="5"/>
  <c r="BK1762" i="5"/>
  <c r="J680" i="5"/>
  <c r="J232" i="7"/>
  <c r="J124" i="9"/>
  <c r="BK196" i="10"/>
  <c r="J265" i="3"/>
  <c r="J246" i="4"/>
  <c r="BK1140" i="5"/>
  <c r="BK1089" i="5"/>
  <c r="J1689" i="5"/>
  <c r="J168" i="7"/>
  <c r="J124" i="7"/>
  <c r="BK125" i="8"/>
  <c r="J159" i="10"/>
  <c r="J1020" i="5"/>
  <c r="BK157" i="5"/>
  <c r="BK1304" i="5"/>
  <c r="J1283" i="5"/>
  <c r="J235" i="7"/>
  <c r="BK214" i="7"/>
  <c r="BK144" i="7"/>
  <c r="J113" i="8"/>
  <c r="BK385" i="10"/>
  <c r="J369" i="10"/>
  <c r="BK139" i="2"/>
  <c r="J135" i="4"/>
  <c r="J950" i="5"/>
  <c r="BK172" i="5"/>
  <c r="BK755" i="5"/>
  <c r="J150" i="7"/>
  <c r="BK112" i="7"/>
  <c r="J102" i="8"/>
  <c r="J254" i="10"/>
  <c r="BK425" i="10"/>
  <c r="BK193" i="2"/>
  <c r="BK100" i="3"/>
  <c r="J169" i="4"/>
  <c r="BK317" i="5"/>
  <c r="J177" i="5"/>
  <c r="J1760" i="5"/>
  <c r="BK1177" i="5"/>
  <c r="J222" i="7"/>
  <c r="J109" i="7"/>
  <c r="J166" i="2"/>
  <c r="J92" i="3"/>
  <c r="J239" i="4"/>
  <c r="BK647" i="5"/>
  <c r="J541" i="5"/>
  <c r="J833" i="5"/>
  <c r="BK986" i="5"/>
  <c r="J1437" i="5"/>
  <c r="BK1161" i="5"/>
  <c r="BK139" i="8"/>
  <c r="J324" i="10"/>
  <c r="BK184" i="10"/>
  <c r="J241" i="3"/>
  <c r="BK96" i="3"/>
  <c r="BK277" i="4"/>
  <c r="BK940" i="5"/>
  <c r="J162" i="5"/>
  <c r="J1732" i="5"/>
  <c r="J763" i="5"/>
  <c r="BK161" i="10"/>
  <c r="J102" i="2"/>
  <c r="BK243" i="3"/>
  <c r="J264" i="4"/>
  <c r="J794" i="5"/>
  <c r="J1164" i="5"/>
  <c r="BK668" i="5"/>
  <c r="J1542" i="5"/>
  <c r="BK231" i="7"/>
  <c r="J131" i="8"/>
  <c r="J239" i="10"/>
  <c r="J217" i="10"/>
  <c r="BK263" i="3"/>
  <c r="J293" i="4"/>
  <c r="J1134" i="5"/>
  <c r="BK1163" i="5"/>
  <c r="BK1645" i="5"/>
  <c r="BK781" i="5"/>
  <c r="BK1160" i="5"/>
  <c r="J217" i="7"/>
  <c r="J128" i="7"/>
  <c r="J128" i="9"/>
  <c r="J355" i="10"/>
  <c r="BK186" i="2"/>
  <c r="J96" i="3"/>
  <c r="BK138" i="4"/>
  <c r="BK350" i="5"/>
  <c r="BK853" i="5"/>
  <c r="BK1756" i="5"/>
  <c r="J1177" i="5"/>
  <c r="BK845" i="5"/>
  <c r="J212" i="7"/>
  <c r="BK150" i="7"/>
  <c r="J136" i="8"/>
  <c r="J109" i="9"/>
  <c r="BK381" i="10"/>
  <c r="J289" i="10"/>
  <c r="J141" i="2"/>
  <c r="J114" i="3"/>
  <c r="J1147" i="5"/>
  <c r="BK177" i="5"/>
  <c r="J1155" i="5"/>
  <c r="BK1474" i="5"/>
  <c r="J115" i="7"/>
  <c r="J134" i="8"/>
  <c r="BK213" i="10"/>
  <c r="BK247" i="3"/>
  <c r="BK132" i="3"/>
  <c r="J218" i="4"/>
  <c r="J691" i="5"/>
  <c r="BK1169" i="5"/>
  <c r="BK1159" i="5"/>
  <c r="BK201" i="7"/>
  <c r="J320" i="10"/>
  <c r="J226" i="10"/>
  <c r="BK269" i="3"/>
  <c r="J208" i="4"/>
  <c r="BK1151" i="5"/>
  <c r="BK1098" i="5"/>
  <c r="J218" i="5"/>
  <c r="BK1166" i="5"/>
  <c r="BK161" i="7"/>
  <c r="BK208" i="7"/>
  <c r="BK118" i="8"/>
  <c r="BK104" i="10"/>
  <c r="J309" i="10"/>
  <c r="J423" i="5"/>
  <c r="BK1665" i="5"/>
  <c r="J1135" i="5"/>
  <c r="BK154" i="7"/>
  <c r="BK229" i="7"/>
  <c r="BK364" i="10"/>
  <c r="J332" i="10"/>
  <c r="J215" i="10"/>
  <c r="J232" i="4"/>
  <c r="BK1139" i="5"/>
  <c r="BK1064" i="5"/>
  <c r="J1129" i="5"/>
  <c r="J132" i="7"/>
  <c r="J145" i="8"/>
  <c r="J113" i="9"/>
  <c r="BK135" i="10"/>
  <c r="BK215" i="10"/>
  <c r="J126" i="2"/>
  <c r="BK265" i="3"/>
  <c r="BK763" i="5"/>
  <c r="J1162" i="5"/>
  <c r="J350" i="5"/>
  <c r="J1133" i="5"/>
  <c r="BK1020" i="5"/>
  <c r="BK232" i="7"/>
  <c r="BK353" i="10"/>
  <c r="J139" i="2"/>
  <c r="J190" i="3"/>
  <c r="J157" i="4"/>
  <c r="BK1091" i="5"/>
  <c r="J755" i="5"/>
  <c r="BK1768" i="5"/>
  <c r="J1232" i="5"/>
  <c r="J1079" i="5"/>
  <c r="BK123" i="8"/>
  <c r="J398" i="10"/>
  <c r="J353" i="10"/>
  <c r="BK201" i="2"/>
  <c r="BK198" i="3"/>
  <c r="J163" i="4"/>
  <c r="BK841" i="5"/>
  <c r="BK1053" i="5"/>
  <c r="J172" i="5"/>
  <c r="J1174" i="5"/>
  <c r="BK539" i="5"/>
  <c r="J204" i="7"/>
  <c r="BK106" i="9"/>
  <c r="J100" i="3"/>
  <c r="BK1157" i="5"/>
  <c r="J1676" i="5"/>
  <c r="J1111" i="5"/>
  <c r="J790" i="5"/>
  <c r="BK141" i="7"/>
  <c r="J120" i="7"/>
  <c r="J97" i="9"/>
  <c r="BK429" i="10"/>
  <c r="J182" i="2"/>
  <c r="BK229" i="4"/>
  <c r="J354" i="5"/>
  <c r="BK416" i="5"/>
  <c r="J1142" i="5"/>
  <c r="J143" i="7"/>
  <c r="J144" i="8"/>
  <c r="J132" i="9"/>
  <c r="BK324" i="10"/>
  <c r="BK146" i="3"/>
  <c r="BK157" i="4"/>
  <c r="J830" i="5"/>
  <c r="J756" i="5"/>
  <c r="J537" i="5"/>
  <c r="J1163" i="5"/>
  <c r="BK1647" i="5"/>
  <c r="J175" i="7"/>
  <c r="J206" i="7"/>
  <c r="J132" i="8"/>
  <c r="J329" i="10"/>
  <c r="BK267" i="10"/>
  <c r="J136" i="2"/>
  <c r="BK187" i="3"/>
  <c r="J138" i="4"/>
  <c r="J1049" i="5"/>
  <c r="BK784" i="5"/>
  <c r="J544" i="5"/>
  <c r="J128" i="5"/>
  <c r="J161" i="7"/>
  <c r="J140" i="7"/>
  <c r="J246" i="7"/>
  <c r="BK233" i="10"/>
  <c r="J107" i="10"/>
  <c r="BK151" i="2"/>
  <c r="BK178" i="3"/>
  <c r="J259" i="4"/>
  <c r="J94" i="4"/>
  <c r="BK695" i="5"/>
  <c r="J1091" i="5"/>
  <c r="BK761" i="5"/>
  <c r="J226" i="7"/>
  <c r="J241" i="10"/>
  <c r="J385" i="10"/>
  <c r="BK182" i="2"/>
  <c r="J178" i="3"/>
  <c r="BK798" i="5"/>
  <c r="BK131" i="5"/>
  <c r="J1608" i="5"/>
  <c r="F39" i="6"/>
  <c r="BD60" i="1" s="1"/>
  <c r="J104" i="9"/>
  <c r="J102" i="10"/>
  <c r="J766" i="5"/>
  <c r="BK1049" i="5"/>
  <c r="BK1735" i="5"/>
  <c r="BK1579" i="5"/>
  <c r="BK1108" i="5"/>
  <c r="BK754" i="5"/>
  <c r="BK216" i="7"/>
  <c r="BK118" i="7"/>
  <c r="J133" i="8"/>
  <c r="BK387" i="10"/>
  <c r="J161" i="10"/>
  <c r="BK295" i="4"/>
  <c r="J225" i="4"/>
  <c r="J1101" i="5"/>
  <c r="BK1668" i="5"/>
  <c r="BK158" i="7"/>
  <c r="BK219" i="7"/>
  <c r="BK130" i="8"/>
  <c r="J115" i="9"/>
  <c r="BK374" i="10"/>
  <c r="BK301" i="10"/>
  <c r="J186" i="2"/>
  <c r="J247" i="3"/>
  <c r="BK148" i="4"/>
  <c r="J757" i="5"/>
  <c r="J980" i="5"/>
  <c r="BK596" i="5"/>
  <c r="BK954" i="5"/>
  <c r="BK1142" i="5"/>
  <c r="BK183" i="7"/>
  <c r="BK421" i="10"/>
  <c r="BK285" i="10"/>
  <c r="BK116" i="3"/>
  <c r="BK215" i="4"/>
  <c r="J129" i="4"/>
  <c r="BK1155" i="5"/>
  <c r="BK794" i="5"/>
  <c r="BK1760" i="5"/>
  <c r="BK1544" i="5"/>
  <c r="BK115" i="7"/>
  <c r="BK133" i="8"/>
  <c r="J358" i="10"/>
  <c r="AS58" i="1"/>
  <c r="BK535" i="5"/>
  <c r="BK680" i="5"/>
  <c r="BK1164" i="5"/>
  <c r="BK198" i="7"/>
  <c r="BK126" i="7"/>
  <c r="J147" i="8"/>
  <c r="BK351" i="10"/>
  <c r="BK369" i="10"/>
  <c r="J206" i="2"/>
  <c r="J150" i="4"/>
  <c r="J596" i="5"/>
  <c r="BK691" i="5"/>
  <c r="BK1171" i="5"/>
  <c r="BK640" i="5"/>
  <c r="J141" i="7"/>
  <c r="BK181" i="7"/>
  <c r="BK136" i="8"/>
  <c r="BK104" i="9"/>
  <c r="J154" i="2"/>
  <c r="J239" i="3"/>
  <c r="J154" i="4"/>
  <c r="BK90" i="4"/>
  <c r="BK1147" i="5"/>
  <c r="J695" i="5"/>
  <c r="J683" i="5"/>
  <c r="J251" i="5"/>
  <c r="J1171" i="5"/>
  <c r="J189" i="7"/>
  <c r="BK128" i="7"/>
  <c r="J138" i="8"/>
  <c r="J100" i="9"/>
  <c r="J120" i="10"/>
  <c r="J169" i="2"/>
  <c r="J144" i="3"/>
  <c r="BK297" i="4"/>
  <c r="BK664" i="5"/>
  <c r="J754" i="5"/>
  <c r="BK147" i="7"/>
  <c r="BK140" i="7"/>
  <c r="BK226" i="10"/>
  <c r="BK325" i="10"/>
  <c r="J288" i="3"/>
  <c r="BK253" i="4"/>
  <c r="J268" i="4"/>
  <c r="J1008" i="5"/>
  <c r="BK193" i="5"/>
  <c r="J936" i="5"/>
  <c r="J1173" i="5"/>
  <c r="BK135" i="7"/>
  <c r="J214" i="7"/>
  <c r="BK144" i="8"/>
  <c r="J403" i="10"/>
  <c r="J1157" i="5"/>
  <c r="BK1079" i="5"/>
  <c r="J317" i="5"/>
  <c r="J1170" i="5"/>
  <c r="BK1170" i="5"/>
  <c r="J154" i="7"/>
  <c r="J124" i="8"/>
  <c r="BK104" i="8"/>
  <c r="J377" i="10"/>
  <c r="J421" i="10"/>
  <c r="BK218" i="5"/>
  <c r="J116" i="5"/>
  <c r="J1536" i="5"/>
  <c r="F38" i="6"/>
  <c r="BC60" i="1" s="1"/>
  <c r="BK373" i="10"/>
  <c r="J160" i="2"/>
  <c r="BK312" i="3"/>
  <c r="BK90" i="6"/>
  <c r="BK138" i="8"/>
  <c r="BK400" i="10"/>
  <c r="J1230" i="5"/>
  <c r="J231" i="7"/>
  <c r="BK235" i="7"/>
  <c r="BK109" i="9"/>
  <c r="J184" i="10"/>
  <c r="J129" i="10"/>
  <c r="BK95" i="2"/>
  <c r="J90" i="4"/>
  <c r="BK1137" i="5"/>
  <c r="J841" i="5"/>
  <c r="J1030" i="5"/>
  <c r="J154" i="5"/>
  <c r="J1083" i="5"/>
  <c r="J152" i="7"/>
  <c r="J149" i="8"/>
  <c r="BK108" i="9"/>
  <c r="BK205" i="10"/>
  <c r="J95" i="2"/>
  <c r="BK239" i="3"/>
  <c r="J103" i="4"/>
  <c r="BK756" i="5"/>
  <c r="J416" i="5"/>
  <c r="BK936" i="5"/>
  <c r="J167" i="5"/>
  <c r="BK1672" i="5"/>
  <c r="J656" i="5"/>
  <c r="J146" i="7"/>
  <c r="BK244" i="7"/>
  <c r="BK100" i="9"/>
  <c r="BK159" i="10"/>
  <c r="BK191" i="2"/>
  <c r="J302" i="3"/>
  <c r="BK135" i="4"/>
  <c r="J201" i="5"/>
  <c r="J1098" i="5"/>
  <c r="BK220" i="7"/>
  <c r="BK175" i="7"/>
  <c r="BK147" i="8"/>
  <c r="BK169" i="2"/>
  <c r="J146" i="3"/>
  <c r="BK1709" i="5"/>
  <c r="BK1101" i="5"/>
  <c r="BK218" i="7"/>
  <c r="BK128" i="9"/>
  <c r="J131" i="10"/>
  <c r="J171" i="2"/>
  <c r="BK120" i="3"/>
  <c r="BK163" i="4"/>
  <c r="J1156" i="5"/>
  <c r="BK1268" i="5"/>
  <c r="J183" i="7"/>
  <c r="BK135" i="8"/>
  <c r="J285" i="10"/>
  <c r="BK175" i="10"/>
  <c r="BK1152" i="5"/>
  <c r="BK980" i="5"/>
  <c r="J940" i="5"/>
  <c r="BK206" i="7"/>
  <c r="J196" i="7"/>
  <c r="J123" i="9"/>
  <c r="BK129" i="10"/>
  <c r="J217" i="3"/>
  <c r="J298" i="4"/>
  <c r="BK545" i="5"/>
  <c r="BK1684" i="5"/>
  <c r="J798" i="5"/>
  <c r="J228" i="7"/>
  <c r="J129" i="8"/>
  <c r="J99" i="9"/>
  <c r="J196" i="10"/>
  <c r="J123" i="2"/>
  <c r="BK300" i="3"/>
  <c r="J1144" i="5"/>
  <c r="J1096" i="5"/>
  <c r="BK1266" i="5"/>
  <c r="BK423" i="5"/>
  <c r="BK1499" i="5"/>
  <c r="BK187" i="7"/>
  <c r="J220" i="7"/>
  <c r="J222" i="10"/>
  <c r="BK136" i="2"/>
  <c r="J197" i="4"/>
  <c r="BK210" i="5"/>
  <c r="BK827" i="5"/>
  <c r="BK203" i="5"/>
  <c r="BK1077" i="5"/>
  <c r="BK1608" i="5"/>
  <c r="J156" i="7"/>
  <c r="J140" i="8"/>
  <c r="J111" i="9"/>
  <c r="J417" i="10"/>
  <c r="BK174" i="2"/>
  <c r="BK190" i="3"/>
  <c r="BK217" i="3"/>
  <c r="BK301" i="4"/>
  <c r="J678" i="5"/>
  <c r="BK656" i="5"/>
  <c r="J1762" i="5"/>
  <c r="BK1167" i="5"/>
  <c r="J1268" i="5"/>
  <c r="BK223" i="7"/>
  <c r="J106" i="8"/>
  <c r="BK222" i="10"/>
  <c r="BK288" i="3"/>
  <c r="BK103" i="4"/>
  <c r="J917" i="5"/>
  <c r="BK1412" i="5"/>
  <c r="BK1143" i="5"/>
  <c r="J540" i="5"/>
  <c r="J118" i="8"/>
  <c r="BK132" i="9"/>
  <c r="J202" i="10"/>
  <c r="BK169" i="10"/>
  <c r="J213" i="3"/>
  <c r="BK589" i="5"/>
  <c r="BK1115" i="5"/>
  <c r="BK822" i="5"/>
  <c r="J1645" i="5"/>
  <c r="J778" i="5"/>
  <c r="BK109" i="7"/>
  <c r="J104" i="8"/>
  <c r="BK102" i="10"/>
  <c r="BK110" i="2"/>
  <c r="BK225" i="4"/>
  <c r="BK849" i="5"/>
  <c r="J1198" i="5"/>
  <c r="BK923" i="5"/>
  <c r="J236" i="7"/>
  <c r="BK121" i="8"/>
  <c r="BK305" i="10"/>
  <c r="J180" i="4"/>
  <c r="J1138" i="5"/>
  <c r="BK1755" i="5"/>
  <c r="J891" i="5"/>
  <c r="J427" i="5"/>
  <c r="J119" i="9"/>
  <c r="BK277" i="10"/>
  <c r="BK202" i="2"/>
  <c r="BK154" i="4"/>
  <c r="J772" i="5"/>
  <c r="BK830" i="5"/>
  <c r="BK120" i="5"/>
  <c r="J229" i="7"/>
  <c r="J116" i="8"/>
  <c r="J825" i="5"/>
  <c r="J120" i="5"/>
  <c r="BK1632" i="5"/>
  <c r="J679" i="5"/>
  <c r="J142" i="7"/>
  <c r="J223" i="7"/>
  <c r="BK137" i="8"/>
  <c r="BK131" i="8"/>
  <c r="J94" i="10"/>
  <c r="BK166" i="2"/>
  <c r="BK144" i="3"/>
  <c r="J123" i="4"/>
  <c r="BK839" i="5"/>
  <c r="BK1086" i="5"/>
  <c r="J1652" i="5"/>
  <c r="BK541" i="5"/>
  <c r="J1755" i="5"/>
  <c r="BK543" i="5"/>
  <c r="BK240" i="7"/>
  <c r="BK145" i="8"/>
  <c r="BK115" i="9"/>
  <c r="J169" i="10"/>
  <c r="J174" i="2"/>
  <c r="BK123" i="2"/>
  <c r="J314" i="3"/>
  <c r="BK293" i="4"/>
  <c r="J131" i="5"/>
  <c r="BK592" i="5"/>
  <c r="BK1245" i="5"/>
  <c r="BK957" i="5"/>
  <c r="J827" i="5"/>
  <c r="J135" i="8"/>
  <c r="J175" i="10"/>
  <c r="J163" i="2"/>
  <c r="BK142" i="3"/>
  <c r="BK210" i="4"/>
  <c r="J186" i="4"/>
  <c r="BK689" i="5"/>
  <c r="J1544" i="5"/>
  <c r="BK1232" i="5"/>
  <c r="J1122" i="5"/>
  <c r="J208" i="7"/>
  <c r="J153" i="8"/>
  <c r="BK97" i="9"/>
  <c r="J364" i="10"/>
  <c r="BK199" i="10"/>
  <c r="J116" i="3"/>
  <c r="J142" i="4"/>
  <c r="BK891" i="5"/>
  <c r="BK284" i="5"/>
  <c r="J1619" i="5"/>
  <c r="J203" i="5"/>
  <c r="J198" i="7"/>
  <c r="BK234" i="7"/>
  <c r="J151" i="8"/>
  <c r="BK316" i="10"/>
  <c r="BK141" i="2"/>
  <c r="J243" i="3"/>
  <c r="J229" i="4"/>
  <c r="BK1132" i="5"/>
  <c r="BK1111" i="5"/>
  <c r="BK1764" i="5"/>
  <c r="BK1729" i="5"/>
  <c r="BK1162" i="5"/>
  <c r="J1472" i="5"/>
  <c r="BK212" i="7"/>
  <c r="BK163" i="7"/>
  <c r="BK124" i="8"/>
  <c r="J106" i="9"/>
  <c r="J301" i="10"/>
  <c r="J135" i="2"/>
  <c r="J253" i="4"/>
  <c r="J1141" i="5"/>
  <c r="J589" i="5"/>
  <c r="J385" i="5"/>
  <c r="J219" i="7"/>
  <c r="BK107" i="10"/>
  <c r="J201" i="2"/>
  <c r="J88" i="3"/>
  <c r="BK201" i="5"/>
  <c r="BK1582" i="5"/>
  <c r="BK540" i="5"/>
  <c r="BK104" i="7"/>
  <c r="J383" i="10"/>
  <c r="J1160" i="5"/>
  <c r="J1499" i="5"/>
  <c r="J495" i="5"/>
  <c r="J187" i="7"/>
  <c r="J121" i="8"/>
  <c r="BK99" i="9"/>
  <c r="J781" i="5"/>
  <c r="BK128" i="5"/>
  <c r="J1735" i="5"/>
  <c r="J1172" i="5"/>
  <c r="J181" i="7"/>
  <c r="J234" i="7"/>
  <c r="BK128" i="8"/>
  <c r="BK398" i="10"/>
  <c r="BK241" i="10"/>
  <c r="BK99" i="4"/>
  <c r="BK1119" i="5"/>
  <c r="J1684" i="5"/>
  <c r="J1342" i="5"/>
  <c r="J165" i="7"/>
  <c r="BK168" i="7"/>
  <c r="BK106" i="8"/>
  <c r="BK291" i="10"/>
  <c r="BK178" i="10"/>
  <c r="J184" i="2"/>
  <c r="J210" i="3"/>
  <c r="BK194" i="3"/>
  <c r="BK259" i="4"/>
  <c r="BK1134" i="5"/>
  <c r="BK772" i="5"/>
  <c r="J1632" i="5"/>
  <c r="BK1689" i="5"/>
  <c r="J118" i="7"/>
  <c r="BK170" i="7"/>
  <c r="J261" i="10"/>
  <c r="BK135" i="2"/>
  <c r="J132" i="3"/>
  <c r="BK186" i="4"/>
  <c r="J849" i="5"/>
  <c r="J1119" i="5"/>
  <c r="J640" i="5"/>
  <c r="J1377" i="5"/>
  <c r="BK1030" i="5"/>
  <c r="J144" i="7"/>
  <c r="J117" i="8"/>
  <c r="J130" i="9"/>
  <c r="J362" i="10"/>
  <c r="BK332" i="10"/>
  <c r="BK145" i="2"/>
  <c r="BK213" i="4"/>
  <c r="BK118" i="4"/>
  <c r="BK778" i="5"/>
  <c r="J1136" i="5"/>
  <c r="BK186" i="7"/>
  <c r="BK196" i="7"/>
  <c r="BK123" i="9"/>
  <c r="BK172" i="10"/>
  <c r="BK137" i="2"/>
  <c r="BK197" i="4"/>
  <c r="J1137" i="5"/>
  <c r="J1680" i="5"/>
  <c r="J787" i="5"/>
  <c r="BK165" i="7"/>
  <c r="BK242" i="7"/>
  <c r="BK119" i="9"/>
  <c r="BK368" i="10"/>
  <c r="BK126" i="2"/>
  <c r="J283" i="3"/>
  <c r="BK208" i="4"/>
  <c r="BK1153" i="5"/>
  <c r="BK1765" i="5"/>
  <c r="J182" i="5"/>
  <c r="J1219" i="5"/>
  <c r="BK1174" i="5"/>
  <c r="J242" i="7"/>
  <c r="BK126" i="8"/>
  <c r="BK94" i="10"/>
  <c r="BK206" i="2"/>
  <c r="BK181" i="3"/>
  <c r="BK145" i="4"/>
  <c r="J986" i="5"/>
  <c r="J1086" i="5"/>
  <c r="J1665" i="5"/>
  <c r="J784" i="5"/>
  <c r="J545" i="5"/>
  <c r="BK154" i="5"/>
  <c r="BK192" i="7"/>
  <c r="BK222" i="7"/>
  <c r="BK116" i="8"/>
  <c r="J373" i="10"/>
  <c r="BK377" i="10"/>
  <c r="J110" i="2"/>
  <c r="BK88" i="3"/>
  <c r="J297" i="4"/>
  <c r="J836" i="5"/>
  <c r="BK820" i="5"/>
  <c r="J1151" i="5"/>
  <c r="J600" i="5"/>
  <c r="J172" i="7"/>
  <c r="J211" i="7"/>
  <c r="J316" i="10"/>
  <c r="BK148" i="2"/>
  <c r="BK92" i="3"/>
  <c r="J299" i="4"/>
  <c r="J284" i="5"/>
  <c r="J1668" i="5"/>
  <c r="J1534" i="5"/>
  <c r="BK1172" i="5"/>
  <c r="BK189" i="7"/>
  <c r="J178" i="10"/>
  <c r="BK143" i="2"/>
  <c r="J312" i="3"/>
  <c r="BK298" i="4"/>
  <c r="J145" i="4"/>
  <c r="BK562" i="5"/>
  <c r="BK759" i="5"/>
  <c r="J539" i="5"/>
  <c r="J1412" i="5"/>
  <c r="BK228" i="7"/>
  <c r="BK134" i="8"/>
  <c r="J277" i="10"/>
  <c r="BK1144" i="5"/>
  <c r="BK790" i="5"/>
  <c r="J1053" i="5"/>
  <c r="BK1135" i="5"/>
  <c r="J535" i="5"/>
  <c r="J178" i="7"/>
  <c r="BK114" i="7"/>
  <c r="J98" i="8"/>
  <c r="BK120" i="9"/>
  <c r="BK120" i="10"/>
  <c r="BK195" i="2"/>
  <c r="J277" i="4"/>
  <c r="J759" i="5"/>
  <c r="BK542" i="5"/>
  <c r="BK679" i="5"/>
  <c r="BK125" i="5"/>
  <c r="BK200" i="7"/>
  <c r="J122" i="8"/>
  <c r="BK103" i="9"/>
  <c r="J205" i="10"/>
  <c r="BK178" i="2"/>
  <c r="BK249" i="3"/>
  <c r="BK284" i="4"/>
  <c r="J99" i="4"/>
  <c r="J853" i="5"/>
  <c r="J1756" i="5"/>
  <c r="J1166" i="5"/>
  <c r="BK1165" i="5"/>
  <c r="J170" i="7"/>
  <c r="BK209" i="7"/>
  <c r="J387" i="10"/>
  <c r="J148" i="2"/>
  <c r="J216" i="4"/>
  <c r="J107" i="4"/>
  <c r="J125" i="5"/>
  <c r="J957" i="5"/>
  <c r="BK1652" i="5"/>
  <c r="BK1141" i="5"/>
  <c r="J562" i="5"/>
  <c r="J218" i="7"/>
  <c r="BK111" i="9"/>
  <c r="J412" i="10"/>
  <c r="J151" i="2"/>
  <c r="BK213" i="3"/>
  <c r="J295" i="4"/>
  <c r="BK600" i="5"/>
  <c r="J820" i="5"/>
  <c r="J761" i="5"/>
  <c r="J436" i="5"/>
  <c r="BK1168" i="5"/>
  <c r="BK194" i="7"/>
  <c r="J128" i="8"/>
  <c r="BK202" i="10"/>
  <c r="F238" i="12" l="1"/>
  <c r="F130" i="12"/>
  <c r="F156" i="12"/>
  <c r="F175" i="12"/>
  <c r="F202" i="12"/>
  <c r="F189" i="12"/>
  <c r="F53" i="12"/>
  <c r="F105" i="12"/>
  <c r="F77" i="12"/>
  <c r="R94" i="2"/>
  <c r="BK138" i="2"/>
  <c r="J138" i="2" s="1"/>
  <c r="J63" i="2" s="1"/>
  <c r="BK190" i="2"/>
  <c r="J190" i="2"/>
  <c r="J67" i="2"/>
  <c r="P200" i="2"/>
  <c r="P199" i="2" s="1"/>
  <c r="R216" i="3"/>
  <c r="R215" i="3" s="1"/>
  <c r="BK156" i="4"/>
  <c r="J156" i="4" s="1"/>
  <c r="J62" i="4" s="1"/>
  <c r="R185" i="4"/>
  <c r="BK283" i="4"/>
  <c r="J283" i="4" s="1"/>
  <c r="J66" i="4" s="1"/>
  <c r="T115" i="5"/>
  <c r="P161" i="5"/>
  <c r="BK181" i="5"/>
  <c r="J181" i="5"/>
  <c r="J67" i="5" s="1"/>
  <c r="P181" i="5"/>
  <c r="T181" i="5"/>
  <c r="R844" i="5"/>
  <c r="P1085" i="5"/>
  <c r="P1121" i="5"/>
  <c r="T1176" i="5"/>
  <c r="T1688" i="5"/>
  <c r="P97" i="8"/>
  <c r="T115" i="8"/>
  <c r="T122" i="9"/>
  <c r="T121" i="9"/>
  <c r="T138" i="2"/>
  <c r="R190" i="2"/>
  <c r="R156" i="4"/>
  <c r="BK231" i="4"/>
  <c r="J231" i="4" s="1"/>
  <c r="J65" i="4" s="1"/>
  <c r="BK115" i="5"/>
  <c r="J115" i="5" s="1"/>
  <c r="J65" i="5" s="1"/>
  <c r="R534" i="5"/>
  <c r="BK844" i="5"/>
  <c r="J844" i="5"/>
  <c r="J76" i="5" s="1"/>
  <c r="P1306" i="5"/>
  <c r="BK1688" i="5"/>
  <c r="J1688" i="5"/>
  <c r="J86" i="5" s="1"/>
  <c r="BK1761" i="5"/>
  <c r="BK103" i="7"/>
  <c r="J103" i="7" s="1"/>
  <c r="J65" i="7" s="1"/>
  <c r="P160" i="7"/>
  <c r="P207" i="7"/>
  <c r="R238" i="7"/>
  <c r="R237" i="7" s="1"/>
  <c r="BK89" i="4"/>
  <c r="J89" i="4" s="1"/>
  <c r="J61" i="4" s="1"/>
  <c r="P185" i="4"/>
  <c r="P220" i="4"/>
  <c r="R283" i="4"/>
  <c r="BK160" i="7"/>
  <c r="P188" i="7"/>
  <c r="R227" i="7"/>
  <c r="BK97" i="8"/>
  <c r="J97" i="8"/>
  <c r="J65" i="8" s="1"/>
  <c r="P115" i="8"/>
  <c r="R143" i="8"/>
  <c r="R142" i="8"/>
  <c r="BK96" i="9"/>
  <c r="J96" i="9"/>
  <c r="J65" i="9"/>
  <c r="R122" i="9"/>
  <c r="R121" i="9"/>
  <c r="R103" i="10"/>
  <c r="R109" i="2"/>
  <c r="P216" i="3"/>
  <c r="P215" i="3" s="1"/>
  <c r="P115" i="5"/>
  <c r="P114" i="5" s="1"/>
  <c r="T534" i="5"/>
  <c r="T844" i="5"/>
  <c r="R1085" i="5"/>
  <c r="R1121" i="5"/>
  <c r="R1176" i="5"/>
  <c r="R1688" i="5"/>
  <c r="P139" i="7"/>
  <c r="R188" i="7"/>
  <c r="R115" i="8"/>
  <c r="T103" i="10"/>
  <c r="BK300" i="10"/>
  <c r="J300" i="10"/>
  <c r="J67" i="10" s="1"/>
  <c r="P177" i="2"/>
  <c r="BK200" i="2"/>
  <c r="J200" i="2"/>
  <c r="J70" i="2"/>
  <c r="BK87" i="3"/>
  <c r="J87" i="3" s="1"/>
  <c r="J61" i="3" s="1"/>
  <c r="T89" i="4"/>
  <c r="T231" i="4"/>
  <c r="R217" i="5"/>
  <c r="T758" i="5"/>
  <c r="T956" i="5"/>
  <c r="P1110" i="5"/>
  <c r="T1121" i="5"/>
  <c r="P1146" i="5"/>
  <c r="R1146" i="5"/>
  <c r="BK1581" i="5"/>
  <c r="J1581" i="5" s="1"/>
  <c r="J84" i="5" s="1"/>
  <c r="R1667" i="5"/>
  <c r="R1754" i="5"/>
  <c r="T97" i="8"/>
  <c r="P143" i="8"/>
  <c r="P142" i="8" s="1"/>
  <c r="P96" i="9"/>
  <c r="P95" i="9" s="1"/>
  <c r="R118" i="9"/>
  <c r="BK103" i="10"/>
  <c r="J103" i="10"/>
  <c r="J62" i="10" s="1"/>
  <c r="P331" i="10"/>
  <c r="T216" i="3"/>
  <c r="T215" i="3"/>
  <c r="T156" i="4"/>
  <c r="BK220" i="4"/>
  <c r="J220" i="4" s="1"/>
  <c r="J64" i="4" s="1"/>
  <c r="T220" i="4"/>
  <c r="BK217" i="5"/>
  <c r="J217" i="5"/>
  <c r="J68" i="5"/>
  <c r="R758" i="5"/>
  <c r="P844" i="5"/>
  <c r="BK1085" i="5"/>
  <c r="J1085" i="5"/>
  <c r="J78" i="5" s="1"/>
  <c r="BK1121" i="5"/>
  <c r="J1121" i="5" s="1"/>
  <c r="J80" i="5" s="1"/>
  <c r="P1176" i="5"/>
  <c r="T1581" i="5"/>
  <c r="T1754" i="5"/>
  <c r="R103" i="7"/>
  <c r="T188" i="7"/>
  <c r="P238" i="7"/>
  <c r="P237" i="7" s="1"/>
  <c r="R120" i="8"/>
  <c r="T118" i="9"/>
  <c r="P225" i="10"/>
  <c r="T331" i="10"/>
  <c r="P138" i="2"/>
  <c r="P89" i="4"/>
  <c r="BK185" i="4"/>
  <c r="J185" i="4" s="1"/>
  <c r="J63" i="4" s="1"/>
  <c r="R220" i="4"/>
  <c r="T283" i="4"/>
  <c r="P534" i="5"/>
  <c r="P797" i="5"/>
  <c r="R797" i="5"/>
  <c r="BK824" i="5"/>
  <c r="J824" i="5" s="1"/>
  <c r="J74" i="5" s="1"/>
  <c r="R824" i="5"/>
  <c r="BK829" i="5"/>
  <c r="J829" i="5" s="1"/>
  <c r="J75" i="5" s="1"/>
  <c r="R829" i="5"/>
  <c r="T1306" i="5"/>
  <c r="P1667" i="5"/>
  <c r="P1761" i="5"/>
  <c r="P1758" i="5" s="1"/>
  <c r="BK139" i="7"/>
  <c r="J139" i="7" s="1"/>
  <c r="J67" i="7" s="1"/>
  <c r="R207" i="7"/>
  <c r="T238" i="7"/>
  <c r="T237" i="7" s="1"/>
  <c r="BK118" i="9"/>
  <c r="J118" i="9" s="1"/>
  <c r="J66" i="9" s="1"/>
  <c r="T225" i="10"/>
  <c r="P357" i="10"/>
  <c r="P109" i="2"/>
  <c r="P93" i="2"/>
  <c r="R177" i="2"/>
  <c r="R176" i="2" s="1"/>
  <c r="T87" i="3"/>
  <c r="T86" i="3"/>
  <c r="T85" i="3" s="1"/>
  <c r="P156" i="4"/>
  <c r="P231" i="4"/>
  <c r="R139" i="7"/>
  <c r="BK188" i="7"/>
  <c r="J188" i="7"/>
  <c r="J72" i="7" s="1"/>
  <c r="T227" i="7"/>
  <c r="BK120" i="8"/>
  <c r="J120" i="8" s="1"/>
  <c r="J67" i="8" s="1"/>
  <c r="T96" i="9"/>
  <c r="T95" i="9" s="1"/>
  <c r="T94" i="9" s="1"/>
  <c r="BK93" i="10"/>
  <c r="R225" i="10"/>
  <c r="R331" i="10"/>
  <c r="R376" i="10"/>
  <c r="R138" i="2"/>
  <c r="R200" i="2"/>
  <c r="R199" i="2" s="1"/>
  <c r="P87" i="3"/>
  <c r="P86" i="3" s="1"/>
  <c r="P85" i="3" s="1"/>
  <c r="AU56" i="1" s="1"/>
  <c r="P217" i="5"/>
  <c r="P758" i="5"/>
  <c r="R956" i="5"/>
  <c r="BK1110" i="5"/>
  <c r="J1110" i="5" s="1"/>
  <c r="J79" i="5" s="1"/>
  <c r="T1110" i="5"/>
  <c r="BK1146" i="5"/>
  <c r="J1146" i="5" s="1"/>
  <c r="J81" i="5" s="1"/>
  <c r="T1146" i="5"/>
  <c r="P1581" i="5"/>
  <c r="BK1667" i="5"/>
  <c r="J1667" i="5"/>
  <c r="J85" i="5" s="1"/>
  <c r="P1754" i="5"/>
  <c r="P103" i="7"/>
  <c r="P102" i="7"/>
  <c r="T160" i="7"/>
  <c r="P227" i="7"/>
  <c r="BK115" i="8"/>
  <c r="J115" i="8"/>
  <c r="J66" i="8" s="1"/>
  <c r="T143" i="8"/>
  <c r="T142" i="8" s="1"/>
  <c r="P118" i="9"/>
  <c r="R93" i="10"/>
  <c r="R92" i="10"/>
  <c r="BK225" i="10"/>
  <c r="J225" i="10"/>
  <c r="J66" i="10" s="1"/>
  <c r="R300" i="10"/>
  <c r="BK357" i="10"/>
  <c r="J357" i="10"/>
  <c r="J69" i="10" s="1"/>
  <c r="BK402" i="10"/>
  <c r="J402" i="10" s="1"/>
  <c r="J71" i="10" s="1"/>
  <c r="BK177" i="2"/>
  <c r="T190" i="2"/>
  <c r="T176" i="2" s="1"/>
  <c r="R87" i="3"/>
  <c r="R86" i="3"/>
  <c r="R85" i="3" s="1"/>
  <c r="R231" i="4"/>
  <c r="T217" i="5"/>
  <c r="BK758" i="5"/>
  <c r="J758" i="5" s="1"/>
  <c r="J70" i="5" s="1"/>
  <c r="P956" i="5"/>
  <c r="BK1306" i="5"/>
  <c r="J1306" i="5" s="1"/>
  <c r="J83" i="5" s="1"/>
  <c r="P1688" i="5"/>
  <c r="R1761" i="5"/>
  <c r="R1758" i="5" s="1"/>
  <c r="T103" i="7"/>
  <c r="T207" i="7"/>
  <c r="R97" i="8"/>
  <c r="R96" i="8" s="1"/>
  <c r="R95" i="8" s="1"/>
  <c r="BK143" i="8"/>
  <c r="P122" i="9"/>
  <c r="P121" i="9" s="1"/>
  <c r="P93" i="10"/>
  <c r="T93" i="10"/>
  <c r="T92" i="10"/>
  <c r="P300" i="10"/>
  <c r="BK376" i="10"/>
  <c r="J376" i="10"/>
  <c r="J70" i="10" s="1"/>
  <c r="P402" i="10"/>
  <c r="BK109" i="2"/>
  <c r="J109" i="2" s="1"/>
  <c r="J62" i="2" s="1"/>
  <c r="T177" i="2"/>
  <c r="BK216" i="3"/>
  <c r="J216" i="3"/>
  <c r="J65" i="3" s="1"/>
  <c r="R89" i="4"/>
  <c r="R88" i="4"/>
  <c r="R87" i="4" s="1"/>
  <c r="T185" i="4"/>
  <c r="P283" i="4"/>
  <c r="BK534" i="5"/>
  <c r="J534" i="5"/>
  <c r="J69" i="5" s="1"/>
  <c r="BK797" i="5"/>
  <c r="BK796" i="5" s="1"/>
  <c r="J796" i="5" s="1"/>
  <c r="J72" i="5" s="1"/>
  <c r="T797" i="5"/>
  <c r="P824" i="5"/>
  <c r="T824" i="5"/>
  <c r="P829" i="5"/>
  <c r="T829" i="5"/>
  <c r="R1306" i="5"/>
  <c r="T1667" i="5"/>
  <c r="T1761" i="5"/>
  <c r="T1758" i="5" s="1"/>
  <c r="T139" i="7"/>
  <c r="BK207" i="7"/>
  <c r="J207" i="7"/>
  <c r="J73" i="7" s="1"/>
  <c r="BK238" i="7"/>
  <c r="P120" i="8"/>
  <c r="BK122" i="9"/>
  <c r="J122" i="9" s="1"/>
  <c r="J68" i="9" s="1"/>
  <c r="P103" i="10"/>
  <c r="T300" i="10"/>
  <c r="R357" i="10"/>
  <c r="P376" i="10"/>
  <c r="R402" i="10"/>
  <c r="T109" i="2"/>
  <c r="T93" i="2" s="1"/>
  <c r="P190" i="2"/>
  <c r="T200" i="2"/>
  <c r="T199" i="2" s="1"/>
  <c r="R115" i="5"/>
  <c r="BK161" i="5"/>
  <c r="J161" i="5" s="1"/>
  <c r="J66" i="5" s="1"/>
  <c r="R161" i="5"/>
  <c r="T161" i="5"/>
  <c r="R181" i="5"/>
  <c r="BK956" i="5"/>
  <c r="J956" i="5" s="1"/>
  <c r="J77" i="5" s="1"/>
  <c r="T1085" i="5"/>
  <c r="R1110" i="5"/>
  <c r="BK1176" i="5"/>
  <c r="J1176" i="5"/>
  <c r="J82" i="5" s="1"/>
  <c r="R1581" i="5"/>
  <c r="BK1754" i="5"/>
  <c r="J1754" i="5"/>
  <c r="J87" i="5" s="1"/>
  <c r="R160" i="7"/>
  <c r="R159" i="7" s="1"/>
  <c r="BK227" i="7"/>
  <c r="J227" i="7"/>
  <c r="J74" i="7" s="1"/>
  <c r="T120" i="8"/>
  <c r="R96" i="9"/>
  <c r="R95" i="9" s="1"/>
  <c r="R94" i="9" s="1"/>
  <c r="BK331" i="10"/>
  <c r="J331" i="10"/>
  <c r="J68" i="10" s="1"/>
  <c r="T357" i="10"/>
  <c r="T376" i="10"/>
  <c r="T402" i="10"/>
  <c r="BK129" i="9"/>
  <c r="J129" i="9" s="1"/>
  <c r="J71" i="9" s="1"/>
  <c r="BK793" i="5"/>
  <c r="J793" i="5" s="1"/>
  <c r="J71" i="5" s="1"/>
  <c r="BK221" i="10"/>
  <c r="J221" i="10"/>
  <c r="J64" i="10" s="1"/>
  <c r="BK173" i="2"/>
  <c r="J173" i="2" s="1"/>
  <c r="J64" i="2" s="1"/>
  <c r="BK1759" i="5"/>
  <c r="J1759" i="5" s="1"/>
  <c r="J89" i="5" s="1"/>
  <c r="BK94" i="2"/>
  <c r="BK93" i="2" s="1"/>
  <c r="J93" i="2" s="1"/>
  <c r="J60" i="2" s="1"/>
  <c r="BK1767" i="5"/>
  <c r="J1767" i="5" s="1"/>
  <c r="J91" i="5" s="1"/>
  <c r="BK148" i="8"/>
  <c r="J148" i="8"/>
  <c r="J71" i="8" s="1"/>
  <c r="BK150" i="8"/>
  <c r="J150" i="8"/>
  <c r="J72" i="8" s="1"/>
  <c r="BK127" i="9"/>
  <c r="J127" i="9"/>
  <c r="J70" i="9" s="1"/>
  <c r="BK300" i="4"/>
  <c r="J300" i="4" s="1"/>
  <c r="J67" i="4" s="1"/>
  <c r="BK194" i="2"/>
  <c r="J194" i="2"/>
  <c r="J68" i="2" s="1"/>
  <c r="BK209" i="3"/>
  <c r="J209" i="3"/>
  <c r="J62" i="3" s="1"/>
  <c r="BK125" i="9"/>
  <c r="J125" i="9"/>
  <c r="J69" i="9" s="1"/>
  <c r="BK157" i="7"/>
  <c r="J157" i="7" s="1"/>
  <c r="J69" i="7" s="1"/>
  <c r="BK245" i="7"/>
  <c r="J245" i="7"/>
  <c r="J79" i="7" s="1"/>
  <c r="BK146" i="8"/>
  <c r="J146" i="8"/>
  <c r="J70" i="8" s="1"/>
  <c r="BK212" i="3"/>
  <c r="J212" i="3"/>
  <c r="J63" i="3" s="1"/>
  <c r="BK241" i="7"/>
  <c r="J241" i="7" s="1"/>
  <c r="J77" i="7" s="1"/>
  <c r="BK89" i="6"/>
  <c r="J89" i="6"/>
  <c r="J65" i="6" s="1"/>
  <c r="BK155" i="7"/>
  <c r="J155" i="7"/>
  <c r="J68" i="7" s="1"/>
  <c r="BK216" i="10"/>
  <c r="J216" i="10"/>
  <c r="J63" i="10" s="1"/>
  <c r="BK203" i="2"/>
  <c r="J203" i="2" s="1"/>
  <c r="J71" i="2" s="1"/>
  <c r="BK243" i="7"/>
  <c r="J243" i="7"/>
  <c r="J78" i="7" s="1"/>
  <c r="BK152" i="8"/>
  <c r="J152" i="8"/>
  <c r="J73" i="8" s="1"/>
  <c r="BK131" i="9"/>
  <c r="J131" i="9"/>
  <c r="J72" i="9" s="1"/>
  <c r="BK205" i="2"/>
  <c r="J205" i="2" s="1"/>
  <c r="J72" i="2" s="1"/>
  <c r="BK134" i="7"/>
  <c r="J134" i="7"/>
  <c r="J66" i="7" s="1"/>
  <c r="BE178" i="10"/>
  <c r="BE181" i="10"/>
  <c r="BE213" i="10"/>
  <c r="BE298" i="10"/>
  <c r="BE301" i="10"/>
  <c r="BE351" i="10"/>
  <c r="BE355" i="10"/>
  <c r="BK121" i="9"/>
  <c r="J121" i="9"/>
  <c r="J67" i="9" s="1"/>
  <c r="BE222" i="10"/>
  <c r="BE226" i="10"/>
  <c r="BE239" i="10"/>
  <c r="BE241" i="10"/>
  <c r="BE312" i="10"/>
  <c r="BE332" i="10"/>
  <c r="BE353" i="10"/>
  <c r="BE358" i="10"/>
  <c r="BE120" i="10"/>
  <c r="BE161" i="10"/>
  <c r="BE184" i="10"/>
  <c r="BE202" i="10"/>
  <c r="BE309" i="10"/>
  <c r="BE374" i="10"/>
  <c r="BE383" i="10"/>
  <c r="BE398" i="10"/>
  <c r="BE403" i="10"/>
  <c r="BE412" i="10"/>
  <c r="BE421" i="10"/>
  <c r="E48" i="10"/>
  <c r="BE199" i="10"/>
  <c r="BE425" i="10"/>
  <c r="BE387" i="10"/>
  <c r="BE400" i="10"/>
  <c r="BE417" i="10"/>
  <c r="BE429" i="10"/>
  <c r="BK95" i="9"/>
  <c r="J95" i="9"/>
  <c r="J64" i="9" s="1"/>
  <c r="BE102" i="10"/>
  <c r="BE159" i="10"/>
  <c r="BE175" i="10"/>
  <c r="BE208" i="10"/>
  <c r="BE217" i="10"/>
  <c r="BE261" i="10"/>
  <c r="BE305" i="10"/>
  <c r="BE324" i="10"/>
  <c r="BE369" i="10"/>
  <c r="BE381" i="10"/>
  <c r="BE135" i="10"/>
  <c r="BE320" i="10"/>
  <c r="BE385" i="10"/>
  <c r="BE316" i="10"/>
  <c r="J85" i="10"/>
  <c r="BE104" i="10"/>
  <c r="BE131" i="10"/>
  <c r="BE169" i="10"/>
  <c r="BE205" i="10"/>
  <c r="BE233" i="10"/>
  <c r="BE267" i="10"/>
  <c r="BE289" i="10"/>
  <c r="BE364" i="10"/>
  <c r="BE377" i="10"/>
  <c r="F55" i="10"/>
  <c r="BE94" i="10"/>
  <c r="BE129" i="10"/>
  <c r="BE215" i="10"/>
  <c r="BE254" i="10"/>
  <c r="BE277" i="10"/>
  <c r="BE107" i="10"/>
  <c r="BE285" i="10"/>
  <c r="BE291" i="10"/>
  <c r="BE325" i="10"/>
  <c r="BE362" i="10"/>
  <c r="BE172" i="10"/>
  <c r="BE196" i="10"/>
  <c r="BE329" i="10"/>
  <c r="BE368" i="10"/>
  <c r="BE373" i="10"/>
  <c r="J143" i="8"/>
  <c r="J69" i="8"/>
  <c r="BK96" i="8"/>
  <c r="J96" i="8"/>
  <c r="J64" i="8" s="1"/>
  <c r="BE101" i="9"/>
  <c r="BE109" i="9"/>
  <c r="BE111" i="9"/>
  <c r="BE119" i="9"/>
  <c r="BE126" i="9"/>
  <c r="BE99" i="9"/>
  <c r="BE113" i="9"/>
  <c r="BE123" i="9"/>
  <c r="F59" i="9"/>
  <c r="BE106" i="9"/>
  <c r="BE108" i="9"/>
  <c r="BE115" i="9"/>
  <c r="E82" i="9"/>
  <c r="BE104" i="9"/>
  <c r="BE120" i="9"/>
  <c r="BE128" i="9"/>
  <c r="BE132" i="9"/>
  <c r="J56" i="9"/>
  <c r="BE97" i="9"/>
  <c r="BE117" i="9"/>
  <c r="BE100" i="9"/>
  <c r="BE103" i="9"/>
  <c r="BE124" i="9"/>
  <c r="BE130" i="9"/>
  <c r="J160" i="7"/>
  <c r="J71" i="7"/>
  <c r="E50" i="8"/>
  <c r="BE129" i="8"/>
  <c r="BE136" i="8"/>
  <c r="BE140" i="8"/>
  <c r="BE135" i="8"/>
  <c r="BE144" i="8"/>
  <c r="BE118" i="8"/>
  <c r="BE121" i="8"/>
  <c r="BE123" i="8"/>
  <c r="BE127" i="8"/>
  <c r="J238" i="7"/>
  <c r="J76" i="7"/>
  <c r="BE98" i="8"/>
  <c r="BE126" i="8"/>
  <c r="BE130" i="8"/>
  <c r="BE131" i="8"/>
  <c r="BE145" i="8"/>
  <c r="BE153" i="8"/>
  <c r="J56" i="8"/>
  <c r="BE113" i="8"/>
  <c r="BE125" i="8"/>
  <c r="BE134" i="8"/>
  <c r="BE147" i="8"/>
  <c r="BE104" i="8"/>
  <c r="BE133" i="8"/>
  <c r="BE137" i="8"/>
  <c r="BE100" i="8"/>
  <c r="BE102" i="8"/>
  <c r="BE116" i="8"/>
  <c r="BE124" i="8"/>
  <c r="BE128" i="8"/>
  <c r="BE138" i="8"/>
  <c r="BE149" i="8"/>
  <c r="F59" i="8"/>
  <c r="BE117" i="8"/>
  <c r="BE122" i="8"/>
  <c r="BE132" i="8"/>
  <c r="BE139" i="8"/>
  <c r="BE151" i="8"/>
  <c r="BE106" i="8"/>
  <c r="E89" i="7"/>
  <c r="BE140" i="7"/>
  <c r="BE141" i="7"/>
  <c r="BE143" i="7"/>
  <c r="BE181" i="7"/>
  <c r="BE216" i="7"/>
  <c r="BE242" i="7"/>
  <c r="BE145" i="7"/>
  <c r="BE147" i="7"/>
  <c r="BE211" i="7"/>
  <c r="BE229" i="7"/>
  <c r="BE234" i="7"/>
  <c r="BE236" i="7"/>
  <c r="BE239" i="7"/>
  <c r="BE240" i="7"/>
  <c r="BE244" i="7"/>
  <c r="F59" i="7"/>
  <c r="BE132" i="7"/>
  <c r="BE146" i="7"/>
  <c r="BE212" i="7"/>
  <c r="BE218" i="7"/>
  <c r="BE231" i="7"/>
  <c r="BE246" i="7"/>
  <c r="BE161" i="7"/>
  <c r="BE220" i="7"/>
  <c r="BE114" i="7"/>
  <c r="BE120" i="7"/>
  <c r="BE142" i="7"/>
  <c r="BE183" i="7"/>
  <c r="BE186" i="7"/>
  <c r="BE187" i="7"/>
  <c r="BE198" i="7"/>
  <c r="BE104" i="7"/>
  <c r="BE109" i="7"/>
  <c r="BE112" i="7"/>
  <c r="BE158" i="7"/>
  <c r="BE189" i="7"/>
  <c r="BE201" i="7"/>
  <c r="BE208" i="7"/>
  <c r="BE217" i="7"/>
  <c r="BE235" i="7"/>
  <c r="BE124" i="7"/>
  <c r="BE156" i="7"/>
  <c r="BE175" i="7"/>
  <c r="BE209" i="7"/>
  <c r="BE214" i="7"/>
  <c r="BE223" i="7"/>
  <c r="BE115" i="7"/>
  <c r="BE118" i="7"/>
  <c r="BE122" i="7"/>
  <c r="BE126" i="7"/>
  <c r="BE135" i="7"/>
  <c r="BE144" i="7"/>
  <c r="BE178" i="7"/>
  <c r="BE204" i="7"/>
  <c r="BE219" i="7"/>
  <c r="BE232" i="7"/>
  <c r="BE128" i="7"/>
  <c r="BE163" i="7"/>
  <c r="BE192" i="7"/>
  <c r="BE200" i="7"/>
  <c r="BE202" i="7"/>
  <c r="BE226" i="7"/>
  <c r="J56" i="7"/>
  <c r="BE148" i="7"/>
  <c r="BE150" i="7"/>
  <c r="BE152" i="7"/>
  <c r="BE154" i="7"/>
  <c r="BE165" i="7"/>
  <c r="BE168" i="7"/>
  <c r="BE170" i="7"/>
  <c r="BE172" i="7"/>
  <c r="BE194" i="7"/>
  <c r="BE196" i="7"/>
  <c r="BE206" i="7"/>
  <c r="BE222" i="7"/>
  <c r="BE228" i="7"/>
  <c r="J1761" i="5"/>
  <c r="J90" i="5" s="1"/>
  <c r="F84" i="6"/>
  <c r="BE90" i="6"/>
  <c r="J35" i="6" s="1"/>
  <c r="AV60" i="1" s="1"/>
  <c r="BK114" i="5"/>
  <c r="J114" i="5"/>
  <c r="J64" i="5" s="1"/>
  <c r="J56" i="6"/>
  <c r="E75" i="6"/>
  <c r="J56" i="5"/>
  <c r="BE350" i="5"/>
  <c r="BE416" i="5"/>
  <c r="BE543" i="5"/>
  <c r="BE759" i="5"/>
  <c r="BE917" i="5"/>
  <c r="BE1115" i="5"/>
  <c r="BE1151" i="5"/>
  <c r="BE1156" i="5"/>
  <c r="BE1167" i="5"/>
  <c r="BE1169" i="5"/>
  <c r="BE1171" i="5"/>
  <c r="BE1172" i="5"/>
  <c r="BE1173" i="5"/>
  <c r="BE1198" i="5"/>
  <c r="BE1230" i="5"/>
  <c r="BE1268" i="5"/>
  <c r="BE1437" i="5"/>
  <c r="BE1579" i="5"/>
  <c r="BE1595" i="5"/>
  <c r="BE1619" i="5"/>
  <c r="BE1652" i="5"/>
  <c r="BE1729" i="5"/>
  <c r="BE1735" i="5"/>
  <c r="F110" i="5"/>
  <c r="BE218" i="5"/>
  <c r="BE537" i="5"/>
  <c r="BE600" i="5"/>
  <c r="BE604" i="5"/>
  <c r="BE756" i="5"/>
  <c r="BE772" i="5"/>
  <c r="BE841" i="5"/>
  <c r="BE853" i="5"/>
  <c r="BE891" i="5"/>
  <c r="BE910" i="5"/>
  <c r="BE1122" i="5"/>
  <c r="BE1152" i="5"/>
  <c r="BE1154" i="5"/>
  <c r="BE1157" i="5"/>
  <c r="BE1160" i="5"/>
  <c r="BE1161" i="5"/>
  <c r="BE1163" i="5"/>
  <c r="BE1165" i="5"/>
  <c r="BE1168" i="5"/>
  <c r="BE1174" i="5"/>
  <c r="BE1219" i="5"/>
  <c r="BE1377" i="5"/>
  <c r="BE1536" i="5"/>
  <c r="BE1582" i="5"/>
  <c r="BE1668" i="5"/>
  <c r="BE1689" i="5"/>
  <c r="BE1709" i="5"/>
  <c r="BE125" i="5"/>
  <c r="BE131" i="5"/>
  <c r="BE542" i="5"/>
  <c r="BE596" i="5"/>
  <c r="BE640" i="5"/>
  <c r="BE766" i="5"/>
  <c r="BE798" i="5"/>
  <c r="BE827" i="5"/>
  <c r="BE830" i="5"/>
  <c r="BE930" i="5"/>
  <c r="BE936" i="5"/>
  <c r="BE950" i="5"/>
  <c r="BE980" i="5"/>
  <c r="BE1022" i="5"/>
  <c r="BE1079" i="5"/>
  <c r="BE1096" i="5"/>
  <c r="BE1104" i="5"/>
  <c r="BE1111" i="5"/>
  <c r="BE1119" i="5"/>
  <c r="BE1137" i="5"/>
  <c r="BE1139" i="5"/>
  <c r="BE1144" i="5"/>
  <c r="BE1147" i="5"/>
  <c r="BE1164" i="5"/>
  <c r="BE1170" i="5"/>
  <c r="BE1177" i="5"/>
  <c r="BE1266" i="5"/>
  <c r="BE1304" i="5"/>
  <c r="BE1412" i="5"/>
  <c r="BE1472" i="5"/>
  <c r="BE1474" i="5"/>
  <c r="BE1534" i="5"/>
  <c r="BE1645" i="5"/>
  <c r="BE1676" i="5"/>
  <c r="BE1680" i="5"/>
  <c r="BE1684" i="5"/>
  <c r="BE1756" i="5"/>
  <c r="BE1762" i="5"/>
  <c r="E101" i="5"/>
  <c r="BE116" i="5"/>
  <c r="BE162" i="5"/>
  <c r="BE172" i="5"/>
  <c r="BE201" i="5"/>
  <c r="BE544" i="5"/>
  <c r="BE545" i="5"/>
  <c r="BE562" i="5"/>
  <c r="BE592" i="5"/>
  <c r="BE656" i="5"/>
  <c r="BE691" i="5"/>
  <c r="BE754" i="5"/>
  <c r="BE1008" i="5"/>
  <c r="BE1037" i="5"/>
  <c r="BE1053" i="5"/>
  <c r="BE1077" i="5"/>
  <c r="BE1101" i="5"/>
  <c r="BE1126" i="5"/>
  <c r="BE1129" i="5"/>
  <c r="BE1232" i="5"/>
  <c r="BE1283" i="5"/>
  <c r="BE1544" i="5"/>
  <c r="BE1608" i="5"/>
  <c r="BE1672" i="5"/>
  <c r="BE1755" i="5"/>
  <c r="BE385" i="5"/>
  <c r="BE664" i="5"/>
  <c r="BE679" i="5"/>
  <c r="BE689" i="5"/>
  <c r="BE755" i="5"/>
  <c r="BE778" i="5"/>
  <c r="BE833" i="5"/>
  <c r="BE1030" i="5"/>
  <c r="BE1245" i="5"/>
  <c r="BE1307" i="5"/>
  <c r="BE1342" i="5"/>
  <c r="BE1499" i="5"/>
  <c r="BE1542" i="5"/>
  <c r="BE1632" i="5"/>
  <c r="BE1647" i="5"/>
  <c r="BE1665" i="5"/>
  <c r="BE1732" i="5"/>
  <c r="BE1760" i="5"/>
  <c r="BE1764" i="5"/>
  <c r="BE1765" i="5"/>
  <c r="BE1768" i="5"/>
  <c r="BE251" i="5"/>
  <c r="BE317" i="5"/>
  <c r="BE432" i="5"/>
  <c r="BE495" i="5"/>
  <c r="BE589" i="5"/>
  <c r="BE647" i="5"/>
  <c r="BE761" i="5"/>
  <c r="BE957" i="5"/>
  <c r="BE1020" i="5"/>
  <c r="BE1049" i="5"/>
  <c r="BE1064" i="5"/>
  <c r="BE1143" i="5"/>
  <c r="BE1162" i="5"/>
  <c r="BE167" i="5"/>
  <c r="BE540" i="5"/>
  <c r="BE668" i="5"/>
  <c r="BE678" i="5"/>
  <c r="BE695" i="5"/>
  <c r="BE763" i="5"/>
  <c r="BE781" i="5"/>
  <c r="BE787" i="5"/>
  <c r="BE790" i="5"/>
  <c r="BE1098" i="5"/>
  <c r="BE1132" i="5"/>
  <c r="BE1133" i="5"/>
  <c r="BE1134" i="5"/>
  <c r="BE1135" i="5"/>
  <c r="BE1136" i="5"/>
  <c r="BE1138" i="5"/>
  <c r="BE1166" i="5"/>
  <c r="BE822" i="5"/>
  <c r="BE940" i="5"/>
  <c r="BE946" i="5"/>
  <c r="BE954" i="5"/>
  <c r="BE1083" i="5"/>
  <c r="BE1086" i="5"/>
  <c r="BE1089" i="5"/>
  <c r="BE1091" i="5"/>
  <c r="BE1108" i="5"/>
  <c r="BE1155" i="5"/>
  <c r="BE1158" i="5"/>
  <c r="BE120" i="5"/>
  <c r="BE128" i="5"/>
  <c r="BE177" i="5"/>
  <c r="BE182" i="5"/>
  <c r="BE193" i="5"/>
  <c r="BE210" i="5"/>
  <c r="BE456" i="5"/>
  <c r="BE535" i="5"/>
  <c r="BE680" i="5"/>
  <c r="BE784" i="5"/>
  <c r="BE794" i="5"/>
  <c r="BE820" i="5"/>
  <c r="BE825" i="5"/>
  <c r="BE845" i="5"/>
  <c r="BE849" i="5"/>
  <c r="BE923" i="5"/>
  <c r="BE1142" i="5"/>
  <c r="BE203" i="5"/>
  <c r="BE284" i="5"/>
  <c r="BE354" i="5"/>
  <c r="BE423" i="5"/>
  <c r="BE436" i="5"/>
  <c r="BE539" i="5"/>
  <c r="BE1141" i="5"/>
  <c r="BE1153" i="5"/>
  <c r="BE123" i="5"/>
  <c r="BE154" i="5"/>
  <c r="BE157" i="5"/>
  <c r="BE427" i="5"/>
  <c r="BE541" i="5"/>
  <c r="BE683" i="5"/>
  <c r="BE690" i="5"/>
  <c r="BE757" i="5"/>
  <c r="BE836" i="5"/>
  <c r="BE839" i="5"/>
  <c r="BE986" i="5"/>
  <c r="BE1140" i="5"/>
  <c r="BE1159" i="5"/>
  <c r="BK215" i="3"/>
  <c r="J215" i="3"/>
  <c r="J64" i="3" s="1"/>
  <c r="E77" i="4"/>
  <c r="J81" i="4"/>
  <c r="BE157" i="4"/>
  <c r="BE216" i="4"/>
  <c r="BE229" i="4"/>
  <c r="BE253" i="4"/>
  <c r="BE293" i="4"/>
  <c r="BE107" i="4"/>
  <c r="BE142" i="4"/>
  <c r="BE169" i="4"/>
  <c r="BE197" i="4"/>
  <c r="BE218" i="4"/>
  <c r="BE268" i="4"/>
  <c r="BE297" i="4"/>
  <c r="BE298" i="4"/>
  <c r="BE299" i="4"/>
  <c r="BE138" i="4"/>
  <c r="BE154" i="4"/>
  <c r="BE180" i="4"/>
  <c r="BE210" i="4"/>
  <c r="BE225" i="4"/>
  <c r="BE239" i="4"/>
  <c r="BE301" i="4"/>
  <c r="F55" i="4"/>
  <c r="BE103" i="4"/>
  <c r="BE232" i="4"/>
  <c r="BE150" i="4"/>
  <c r="BE246" i="4"/>
  <c r="BE90" i="4"/>
  <c r="BE213" i="4"/>
  <c r="BE277" i="4"/>
  <c r="BK86" i="3"/>
  <c r="J86" i="3"/>
  <c r="J60" i="3" s="1"/>
  <c r="BE121" i="4"/>
  <c r="BE123" i="4"/>
  <c r="BE129" i="4"/>
  <c r="BE215" i="4"/>
  <c r="BE264" i="4"/>
  <c r="BE270" i="4"/>
  <c r="BE94" i="4"/>
  <c r="BE135" i="4"/>
  <c r="BE148" i="4"/>
  <c r="BE163" i="4"/>
  <c r="BE186" i="4"/>
  <c r="BE208" i="4"/>
  <c r="BE295" i="4"/>
  <c r="BE99" i="4"/>
  <c r="BE118" i="4"/>
  <c r="BE126" i="4"/>
  <c r="BE145" i="4"/>
  <c r="BE221" i="4"/>
  <c r="BE259" i="4"/>
  <c r="BE284" i="4"/>
  <c r="J94" i="2"/>
  <c r="J61" i="2" s="1"/>
  <c r="E48" i="3"/>
  <c r="BE178" i="3"/>
  <c r="BE247" i="3"/>
  <c r="BE249" i="3"/>
  <c r="BE269" i="3"/>
  <c r="BE283" i="3"/>
  <c r="BE132" i="3"/>
  <c r="BE190" i="3"/>
  <c r="BE198" i="3"/>
  <c r="BE239" i="3"/>
  <c r="BE300" i="3"/>
  <c r="J79" i="3"/>
  <c r="BE92" i="3"/>
  <c r="BE265" i="3"/>
  <c r="BE302" i="3"/>
  <c r="BE290" i="3"/>
  <c r="BE88" i="3"/>
  <c r="BE312" i="3"/>
  <c r="BE314" i="3"/>
  <c r="BK199" i="2"/>
  <c r="J199" i="2"/>
  <c r="J69" i="2" s="1"/>
  <c r="BE116" i="3"/>
  <c r="BE144" i="3"/>
  <c r="J177" i="2"/>
  <c r="J66" i="2" s="1"/>
  <c r="BE114" i="3"/>
  <c r="BE210" i="3"/>
  <c r="BE213" i="3"/>
  <c r="BE217" i="3"/>
  <c r="BE271" i="3"/>
  <c r="BE187" i="3"/>
  <c r="F82" i="3"/>
  <c r="BE146" i="3"/>
  <c r="BE243" i="3"/>
  <c r="BE263" i="3"/>
  <c r="BE288" i="3"/>
  <c r="BE120" i="3"/>
  <c r="BE181" i="3"/>
  <c r="BE184" i="3"/>
  <c r="BE194" i="3"/>
  <c r="BE100" i="3"/>
  <c r="BE122" i="3"/>
  <c r="BE142" i="3"/>
  <c r="BE96" i="3"/>
  <c r="BE241" i="3"/>
  <c r="BE137" i="2"/>
  <c r="BE145" i="2"/>
  <c r="BE154" i="2"/>
  <c r="BE166" i="2"/>
  <c r="BE201" i="2"/>
  <c r="BE206" i="2"/>
  <c r="BE123" i="2"/>
  <c r="BE135" i="2"/>
  <c r="BE169" i="2"/>
  <c r="BE193" i="2"/>
  <c r="E48" i="2"/>
  <c r="BE126" i="2"/>
  <c r="BE139" i="2"/>
  <c r="BE204" i="2"/>
  <c r="BE141" i="2"/>
  <c r="BE151" i="2"/>
  <c r="BE191" i="2"/>
  <c r="BE195" i="2"/>
  <c r="J86" i="2"/>
  <c r="BE102" i="2"/>
  <c r="BE114" i="2"/>
  <c r="BE163" i="2"/>
  <c r="BE171" i="2"/>
  <c r="BE178" i="2"/>
  <c r="BE184" i="2"/>
  <c r="BE186" i="2"/>
  <c r="BE192" i="2"/>
  <c r="BE136" i="2"/>
  <c r="F55" i="2"/>
  <c r="BE95" i="2"/>
  <c r="BE110" i="2"/>
  <c r="BE143" i="2"/>
  <c r="BE157" i="2"/>
  <c r="BE202" i="2"/>
  <c r="BE160" i="2"/>
  <c r="BE174" i="2"/>
  <c r="BE148" i="2"/>
  <c r="BE182" i="2"/>
  <c r="BB55" i="1"/>
  <c r="F34" i="10"/>
  <c r="BA64" i="1"/>
  <c r="F36" i="2"/>
  <c r="BC55" i="1"/>
  <c r="J36" i="8"/>
  <c r="AW62" i="1"/>
  <c r="F38" i="8"/>
  <c r="BC62" i="1"/>
  <c r="J36" i="6"/>
  <c r="AW60" i="1"/>
  <c r="J36" i="9"/>
  <c r="AW63" i="1"/>
  <c r="F36" i="7"/>
  <c r="BA61" i="1"/>
  <c r="F38" i="7"/>
  <c r="BC61" i="1"/>
  <c r="F34" i="2"/>
  <c r="BA55" i="1"/>
  <c r="F36" i="8"/>
  <c r="BA62" i="1"/>
  <c r="J34" i="2"/>
  <c r="AW55" i="1"/>
  <c r="F39" i="8"/>
  <c r="BD62" i="1"/>
  <c r="J36" i="7"/>
  <c r="AW61" i="1"/>
  <c r="F37" i="10"/>
  <c r="BD64" i="1"/>
  <c r="F34" i="4"/>
  <c r="BA57" i="1"/>
  <c r="F37" i="7"/>
  <c r="BB61" i="1" s="1"/>
  <c r="F37" i="3"/>
  <c r="BD56" i="1"/>
  <c r="J34" i="3"/>
  <c r="AW56" i="1"/>
  <c r="F35" i="10"/>
  <c r="BB64" i="1"/>
  <c r="J34" i="10"/>
  <c r="AW64" i="1"/>
  <c r="F39" i="9"/>
  <c r="BD63" i="1"/>
  <c r="F36" i="3"/>
  <c r="BC56" i="1" s="1"/>
  <c r="F39" i="7"/>
  <c r="BD61" i="1"/>
  <c r="F38" i="9"/>
  <c r="BC63" i="1"/>
  <c r="F37" i="5"/>
  <c r="BB59" i="1"/>
  <c r="F39" i="5"/>
  <c r="BD59" i="1"/>
  <c r="J36" i="5"/>
  <c r="AW59" i="1" s="1"/>
  <c r="F37" i="9"/>
  <c r="BB63" i="1" s="1"/>
  <c r="F35" i="3"/>
  <c r="BB56" i="1"/>
  <c r="F36" i="9"/>
  <c r="BA63" i="1"/>
  <c r="F36" i="4"/>
  <c r="BC57" i="1"/>
  <c r="F37" i="2"/>
  <c r="BD55" i="1"/>
  <c r="F35" i="4"/>
  <c r="BB57" i="1" s="1"/>
  <c r="F34" i="3"/>
  <c r="BA56" i="1" s="1"/>
  <c r="F36" i="10"/>
  <c r="BC64" i="1"/>
  <c r="F37" i="4"/>
  <c r="BD57" i="1"/>
  <c r="AS54" i="1"/>
  <c r="F38" i="5"/>
  <c r="BC59" i="1" s="1"/>
  <c r="J34" i="4"/>
  <c r="AW57" i="1"/>
  <c r="F37" i="8"/>
  <c r="BB62" i="1"/>
  <c r="F36" i="5"/>
  <c r="BA59" i="1" s="1"/>
  <c r="F78" i="12" l="1"/>
  <c r="F79" i="12"/>
  <c r="F80" i="12"/>
  <c r="E12" i="12" s="1"/>
  <c r="F12" i="12" s="1"/>
  <c r="F106" i="12"/>
  <c r="F107" i="12"/>
  <c r="F108" i="12"/>
  <c r="E13" i="12" s="1"/>
  <c r="F13" i="12" s="1"/>
  <c r="F54" i="12"/>
  <c r="F55" i="12"/>
  <c r="F56" i="12" s="1"/>
  <c r="E11" i="12" s="1"/>
  <c r="F11" i="12" s="1"/>
  <c r="F14" i="12" s="1"/>
  <c r="J797" i="5"/>
  <c r="J73" i="5" s="1"/>
  <c r="BK102" i="7"/>
  <c r="J102" i="7" s="1"/>
  <c r="J64" i="7" s="1"/>
  <c r="BK88" i="4"/>
  <c r="BK87" i="4" s="1"/>
  <c r="J87" i="4" s="1"/>
  <c r="J59" i="4" s="1"/>
  <c r="BK237" i="7"/>
  <c r="J237" i="7" s="1"/>
  <c r="J75" i="7" s="1"/>
  <c r="BK142" i="8"/>
  <c r="J142" i="8"/>
  <c r="J68" i="8" s="1"/>
  <c r="P94" i="9"/>
  <c r="AU63" i="1" s="1"/>
  <c r="T88" i="4"/>
  <c r="T87" i="4" s="1"/>
  <c r="T92" i="2"/>
  <c r="BK176" i="2"/>
  <c r="J176" i="2"/>
  <c r="J65" i="2" s="1"/>
  <c r="R224" i="10"/>
  <c r="R91" i="10"/>
  <c r="T224" i="10"/>
  <c r="T91" i="10" s="1"/>
  <c r="R102" i="7"/>
  <c r="R101" i="7" s="1"/>
  <c r="BK92" i="10"/>
  <c r="J92" i="10" s="1"/>
  <c r="J60" i="10" s="1"/>
  <c r="P92" i="10"/>
  <c r="P88" i="4"/>
  <c r="P87" i="4" s="1"/>
  <c r="AU57" i="1" s="1"/>
  <c r="P796" i="5"/>
  <c r="P113" i="5"/>
  <c r="AU59" i="1" s="1"/>
  <c r="T796" i="5"/>
  <c r="T113" i="5" s="1"/>
  <c r="P224" i="10"/>
  <c r="BK159" i="7"/>
  <c r="J159" i="7" s="1"/>
  <c r="J70" i="7" s="1"/>
  <c r="BK1758" i="5"/>
  <c r="J1758" i="5"/>
  <c r="J88" i="5" s="1"/>
  <c r="P159" i="7"/>
  <c r="P101" i="7"/>
  <c r="AU61" i="1"/>
  <c r="R796" i="5"/>
  <c r="T102" i="7"/>
  <c r="P96" i="8"/>
  <c r="P95" i="8"/>
  <c r="AU62" i="1" s="1"/>
  <c r="R93" i="2"/>
  <c r="R92" i="2"/>
  <c r="T96" i="8"/>
  <c r="T95" i="8" s="1"/>
  <c r="T114" i="5"/>
  <c r="T159" i="7"/>
  <c r="R114" i="5"/>
  <c r="R113" i="5"/>
  <c r="P176" i="2"/>
  <c r="P92" i="2"/>
  <c r="AU55" i="1" s="1"/>
  <c r="J93" i="10"/>
  <c r="J61" i="10"/>
  <c r="BK88" i="6"/>
  <c r="J88" i="6" s="1"/>
  <c r="J64" i="6" s="1"/>
  <c r="BK224" i="10"/>
  <c r="J224" i="10"/>
  <c r="J65" i="10" s="1"/>
  <c r="BK94" i="9"/>
  <c r="J94" i="9" s="1"/>
  <c r="J32" i="9" s="1"/>
  <c r="AG63" i="1" s="1"/>
  <c r="BK95" i="8"/>
  <c r="J95" i="8" s="1"/>
  <c r="J32" i="8" s="1"/>
  <c r="AG62" i="1" s="1"/>
  <c r="BK113" i="5"/>
  <c r="J113" i="5"/>
  <c r="J88" i="4"/>
  <c r="J60" i="4"/>
  <c r="BK85" i="3"/>
  <c r="J85" i="3"/>
  <c r="BK92" i="2"/>
  <c r="J92" i="2"/>
  <c r="J59" i="2" s="1"/>
  <c r="F35" i="5"/>
  <c r="AZ59" i="1" s="1"/>
  <c r="F33" i="10"/>
  <c r="AZ64" i="1" s="1"/>
  <c r="F35" i="6"/>
  <c r="AZ60" i="1"/>
  <c r="J33" i="3"/>
  <c r="AV56" i="1" s="1"/>
  <c r="AT56" i="1" s="1"/>
  <c r="J35" i="5"/>
  <c r="AV59" i="1" s="1"/>
  <c r="AT59" i="1" s="1"/>
  <c r="J35" i="9"/>
  <c r="AV63" i="1" s="1"/>
  <c r="AT63" i="1" s="1"/>
  <c r="J33" i="4"/>
  <c r="AV57" i="1"/>
  <c r="AT57" i="1" s="1"/>
  <c r="BC58" i="1"/>
  <c r="AY58" i="1"/>
  <c r="BD58" i="1"/>
  <c r="J33" i="10"/>
  <c r="AV64" i="1"/>
  <c r="AT64" i="1" s="1"/>
  <c r="BB58" i="1"/>
  <c r="AX58" i="1" s="1"/>
  <c r="F33" i="3"/>
  <c r="AZ56" i="1"/>
  <c r="J30" i="4"/>
  <c r="AG57" i="1" s="1"/>
  <c r="J32" i="5"/>
  <c r="AG59" i="1"/>
  <c r="AT60" i="1"/>
  <c r="J35" i="8"/>
  <c r="AV62" i="1"/>
  <c r="AT62" i="1" s="1"/>
  <c r="F35" i="8"/>
  <c r="AZ62" i="1"/>
  <c r="BA58" i="1"/>
  <c r="AW58" i="1" s="1"/>
  <c r="J35" i="7"/>
  <c r="AV61" i="1" s="1"/>
  <c r="AT61" i="1" s="1"/>
  <c r="F33" i="2"/>
  <c r="AZ55" i="1"/>
  <c r="F35" i="9"/>
  <c r="AZ63" i="1"/>
  <c r="F35" i="7"/>
  <c r="AZ61" i="1"/>
  <c r="J33" i="2"/>
  <c r="AV55" i="1" s="1"/>
  <c r="AT55" i="1" s="1"/>
  <c r="F33" i="4"/>
  <c r="AZ57" i="1" s="1"/>
  <c r="J30" i="3"/>
  <c r="AG56" i="1" s="1"/>
  <c r="BK101" i="7" l="1"/>
  <c r="J101" i="7" s="1"/>
  <c r="J63" i="7" s="1"/>
  <c r="P91" i="10"/>
  <c r="AU64" i="1"/>
  <c r="T101" i="7"/>
  <c r="BK87" i="6"/>
  <c r="J87" i="6"/>
  <c r="BK91" i="10"/>
  <c r="J91" i="10" s="1"/>
  <c r="J30" i="10" s="1"/>
  <c r="AG64" i="1" s="1"/>
  <c r="AN63" i="1"/>
  <c r="J63" i="9"/>
  <c r="AN62" i="1"/>
  <c r="J41" i="9"/>
  <c r="J63" i="8"/>
  <c r="J41" i="8"/>
  <c r="AN59" i="1"/>
  <c r="J63" i="5"/>
  <c r="AN57" i="1"/>
  <c r="J41" i="5"/>
  <c r="AN56" i="1"/>
  <c r="J59" i="3"/>
  <c r="J39" i="4"/>
  <c r="J39" i="3"/>
  <c r="BB54" i="1"/>
  <c r="W31" i="1"/>
  <c r="BD54" i="1"/>
  <c r="W33" i="1"/>
  <c r="AU58" i="1"/>
  <c r="J32" i="6"/>
  <c r="AG60" i="1" s="1"/>
  <c r="J32" i="7"/>
  <c r="AG61" i="1" s="1"/>
  <c r="BA54" i="1"/>
  <c r="AW54" i="1" s="1"/>
  <c r="AK30" i="1" s="1"/>
  <c r="J30" i="2"/>
  <c r="AG55" i="1"/>
  <c r="AZ58" i="1"/>
  <c r="AV58" i="1" s="1"/>
  <c r="AT58" i="1" s="1"/>
  <c r="BC54" i="1"/>
  <c r="AY54" i="1"/>
  <c r="J39" i="10" l="1"/>
  <c r="J41" i="6"/>
  <c r="J59" i="10"/>
  <c r="J63" i="6"/>
  <c r="J41" i="7"/>
  <c r="AN61" i="1"/>
  <c r="J39" i="2"/>
  <c r="AN55" i="1"/>
  <c r="AN64" i="1"/>
  <c r="AN60" i="1"/>
  <c r="AU54" i="1"/>
  <c r="AX54" i="1"/>
  <c r="AG58" i="1"/>
  <c r="AG54" i="1"/>
  <c r="AK26" i="1"/>
  <c r="W32" i="1"/>
  <c r="AZ54" i="1"/>
  <c r="AV54" i="1"/>
  <c r="AK29" i="1" s="1"/>
  <c r="AK35" i="1" s="1"/>
  <c r="W30" i="1"/>
  <c r="AN58" i="1" l="1"/>
  <c r="AT54" i="1"/>
  <c r="W29" i="1"/>
  <c r="AN54" i="1" l="1"/>
</calcChain>
</file>

<file path=xl/sharedStrings.xml><?xml version="1.0" encoding="utf-8"?>
<sst xmlns="http://schemas.openxmlformats.org/spreadsheetml/2006/main" count="29278" uniqueCount="3364">
  <si>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</si>
  <si>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</si>
  <si>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</si>
  <si>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</si>
  <si>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</si>
  <si>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</si>
  <si>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</si>
  <si>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</si>
  <si>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</si>
  <si>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</si>
  <si>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</si>
  <si>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</si>
  <si>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</si>
  <si>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</si>
  <si>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</si>
  <si>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</si>
  <si>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</si>
  <si>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</si>
  <si>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</si>
  <si>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</si>
  <si>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</si>
  <si>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</si>
  <si>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</si>
  <si>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</si>
  <si>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</si>
  <si>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</si>
  <si>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</si>
  <si>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</si>
  <si>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</si>
  <si>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</si>
  <si>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</si>
  <si>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</si>
  <si>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</si>
  <si>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</si>
  <si>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</si>
  <si>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</si>
  <si>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</si>
  <si>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</si>
  <si>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</si>
  <si>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</si>
  <si>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</si>
  <si>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</si>
  <si>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</si>
  <si>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</si>
  <si>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</si>
  <si>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</si>
  <si>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</si>
  <si>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</si>
  <si>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</si>
  <si>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</si>
  <si>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</si>
  <si>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</si>
  <si>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</si>
  <si>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</si>
  <si>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</si>
  <si>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</si>
  <si>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</si>
  <si>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</si>
  <si>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</si>
  <si>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</si>
  <si>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</si>
  <si>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</si>
  <si>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</si>
  <si>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</si>
  <si>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</si>
  <si>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</si>
  <si>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</si>
  <si>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</si>
  <si>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</si>
  <si>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</si>
  <si>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</si>
  <si>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</si>
  <si>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</si>
  <si>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</si>
  <si>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</si>
  <si>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</si>
  <si>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</si>
  <si>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</si>
  <si>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</si>
  <si>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</si>
  <si>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</si>
  <si>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</si>
  <si>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</si>
  <si>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</si>
  <si>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</si>
  <si>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</si>
  <si>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</si>
  <si>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</si>
  <si>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</si>
  <si>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</si>
  <si>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</si>
  <si>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</si>
  <si>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</si>
  <si>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</si>
  <si>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</si>
  <si>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</si>
  <si>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</si>
  <si>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</si>
  <si>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</si>
  <si>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</si>
  <si>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</si>
  <si>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</si>
  <si>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</si>
  <si>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</si>
  <si>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</si>
  <si>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</si>
  <si>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</si>
  <si>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</si>
  <si>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</si>
  <si>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</si>
  <si>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</si>
  <si>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</si>
  <si>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</si>
  <si>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</si>
  <si>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</si>
  <si>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</si>
  <si>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</si>
  <si>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</si>
  <si>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</si>
  <si>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</si>
  <si>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</si>
  <si>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</si>
  <si>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</si>
  <si>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</si>
  <si>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</si>
  <si>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</si>
  <si>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</si>
  <si>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</si>
  <si>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</si>
  <si>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</si>
  <si>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</si>
  <si>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</si>
  <si>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</si>
  <si>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</si>
  <si>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</si>
  <si>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</si>
  <si>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</si>
  <si>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</si>
  <si>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</si>
  <si>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</si>
  <si>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</si>
  <si>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</si>
  <si>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</si>
  <si>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</si>
  <si>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</si>
  <si>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</si>
  <si>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</si>
  <si>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</si>
  <si>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</si>
  <si>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</si>
  <si>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</si>
  <si>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</si>
  <si>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</si>
  <si>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</si>
  <si>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</si>
  <si>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</si>
  <si>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</si>
  <si>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</si>
  <si>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</si>
  <si>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</si>
  <si>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</si>
  <si>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</si>
  <si>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</si>
  <si>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</si>
  <si>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</si>
  <si>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</si>
  <si>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</si>
  <si>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</si>
  <si>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</si>
  <si>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</si>
  <si>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</si>
  <si>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</si>
  <si>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</si>
  <si>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</si>
  <si>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</si>
  <si>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</si>
  <si>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</si>
  <si>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</si>
  <si>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</si>
  <si>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</si>
  <si>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</si>
  <si>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</si>
  <si>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</si>
  <si>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</si>
  <si>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</si>
  <si>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</si>
  <si>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</si>
  <si>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</si>
  <si>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</si>
  <si>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</si>
  <si>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</si>
  <si>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</si>
  <si>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</si>
  <si>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</si>
  <si>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</si>
  <si>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</si>
  <si>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</si>
  <si>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</si>
  <si>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</si>
  <si>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</si>
  <si>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</si>
  <si>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</si>
  <si>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</si>
  <si>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</si>
  <si>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</si>
  <si>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</si>
  <si>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</si>
  <si>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</si>
  <si>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</si>
  <si>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</si>
  <si>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</si>
  <si>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</si>
  <si>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</si>
  <si>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</si>
  <si>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</si>
  <si>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</si>
  <si>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</si>
  <si>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</si>
  <si>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</si>
  <si>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</si>
  <si>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</si>
  <si>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</si>
  <si>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</si>
  <si>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</si>
  <si>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</si>
  <si>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</si>
  <si>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</si>
  <si>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</si>
  <si>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</si>
  <si>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</si>
  <si>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</si>
  <si>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</si>
  <si>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</si>
  <si>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</si>
  <si>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</si>
  <si>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</si>
  <si>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</si>
  <si>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</si>
  <si>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</si>
  <si>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</si>
  <si>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</si>
  <si>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</si>
  <si>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</si>
  <si>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</si>
  <si>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</si>
  <si>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</si>
  <si>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</si>
  <si>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</si>
  <si>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</si>
  <si>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</si>
  <si>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</si>
  <si>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</si>
  <si>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</si>
  <si>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</si>
  <si>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</si>
  <si>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</si>
  <si>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</si>
  <si>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</si>
  <si>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</si>
  <si>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</si>
  <si>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</si>
  <si>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</si>
  <si>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</si>
  <si>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</si>
  <si>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</si>
  <si>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</si>
  <si>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</si>
  <si>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</si>
  <si>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</si>
  <si>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</si>
  <si>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</si>
  <si>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</si>
  <si>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</si>
  <si>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</si>
  <si>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</si>
  <si>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</si>
  <si>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</si>
  <si>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</si>
  <si>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</si>
  <si>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</si>
  <si>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</si>
  <si>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</si>
  <si>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</si>
  <si>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</si>
  <si>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</si>
  <si>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</si>
  <si>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</si>
  <si>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</si>
  <si>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</si>
  <si>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</si>
  <si>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</si>
  <si>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</si>
  <si>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</si>
  <si>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</si>
  <si>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</si>
  <si>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</si>
  <si>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</si>
  <si>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</si>
  <si>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</si>
  <si>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</si>
  <si>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</si>
  <si>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</si>
  <si>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</si>
  <si>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</si>
  <si>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</si>
  <si>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</si>
  <si>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</si>
  <si>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</si>
  <si>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</si>
  <si>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</si>
  <si>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</si>
  <si>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</si>
  <si>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</si>
  <si>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</si>
  <si>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</si>
  <si>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</si>
  <si>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</si>
  <si>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</si>
  <si>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</si>
  <si>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</si>
  <si>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</si>
  <si>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</si>
  <si>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</si>
  <si>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</si>
  <si>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</si>
  <si>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</si>
  <si>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</si>
  <si>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</si>
  <si>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</si>
  <si>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</si>
  <si>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</si>
  <si>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</si>
  <si>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</si>
  <si>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</si>
  <si>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</si>
  <si>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</si>
  <si>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</si>
  <si>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</si>
  <si>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</si>
  <si>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</si>
  <si>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</si>
  <si>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</si>
  <si>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</si>
  <si>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</si>
  <si>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</si>
  <si>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</si>
  <si>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</si>
  <si>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</si>
  <si>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</si>
  <si>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</si>
  <si>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VRN5</t>
  </si>
  <si>
    <t>Finanční náklady</t>
  </si>
  <si>
    <t>35</t>
  </si>
  <si>
    <t>052002000</t>
  </si>
  <si>
    <t>Finanční rezerva - Nenadálé nutné konstrukční úpravy spojené s demolicí</t>
  </si>
  <si>
    <t>691171332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</si>
  <si>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</si>
  <si>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</si>
  <si>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</si>
  <si>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</si>
  <si>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</si>
  <si>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</si>
  <si>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</si>
  <si>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</si>
  <si>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</si>
  <si>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</si>
  <si>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</si>
  <si>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</si>
  <si>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</si>
  <si>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</si>
  <si>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</si>
  <si>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</si>
  <si>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</si>
  <si>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</si>
  <si>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</si>
  <si>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</si>
  <si>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</si>
  <si>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</si>
  <si>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</si>
  <si>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</si>
  <si>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</si>
  <si>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</si>
  <si>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</si>
  <si>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</si>
  <si>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</si>
  <si>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</si>
  <si>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</si>
  <si>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</si>
  <si>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</si>
  <si>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</si>
  <si>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</si>
  <si>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</si>
  <si>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</si>
  <si>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</si>
  <si>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</si>
  <si>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</si>
  <si>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</si>
  <si>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</si>
  <si>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</si>
  <si>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</si>
  <si>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</si>
  <si>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</si>
  <si>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</si>
  <si>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</si>
  <si>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</si>
  <si>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</si>
  <si>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</si>
  <si>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</si>
  <si>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</si>
  <si>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</si>
  <si>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</si>
  <si>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</si>
  <si>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</si>
  <si>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</si>
  <si>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</si>
  <si>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</si>
  <si>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</si>
  <si>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</si>
  <si>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</si>
  <si>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</si>
  <si>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</si>
  <si>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</si>
  <si>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</si>
  <si>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</si>
  <si>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</si>
  <si>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</si>
  <si>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</si>
  <si>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</si>
  <si>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</si>
  <si>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</si>
  <si>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</si>
  <si>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</si>
  <si>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</si>
  <si>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</si>
  <si>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</si>
  <si>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</si>
  <si>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</si>
  <si>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</si>
  <si>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</si>
  <si>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</si>
  <si>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</si>
  <si>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</si>
  <si>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</si>
  <si>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</si>
  <si>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</si>
  <si>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</si>
  <si>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</si>
  <si>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</si>
  <si>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</si>
  <si>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</si>
  <si>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</si>
  <si>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</si>
  <si>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</si>
  <si>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</si>
  <si>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</si>
  <si>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</si>
  <si>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</si>
  <si>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</si>
  <si>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</si>
  <si>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</si>
  <si>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</si>
  <si>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</si>
  <si>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</si>
  <si>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</si>
  <si>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</si>
  <si>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</si>
  <si>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</si>
  <si>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</si>
  <si>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</si>
  <si>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</si>
  <si>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</si>
  <si>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</si>
  <si>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</si>
  <si>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</si>
  <si>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</si>
  <si>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</si>
  <si>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</si>
  <si>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</si>
  <si>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</si>
  <si>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</si>
  <si>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</si>
  <si>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</si>
  <si>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</si>
  <si>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</si>
  <si>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</si>
  <si>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</si>
  <si>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</si>
  <si>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</si>
  <si>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</si>
  <si>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</si>
  <si>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</si>
  <si>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</si>
  <si>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</si>
  <si>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</si>
  <si>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</si>
  <si>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</si>
  <si>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</si>
  <si>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</si>
  <si>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</si>
  <si>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</si>
  <si>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</si>
  <si>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</si>
  <si>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</si>
  <si>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</si>
  <si>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</si>
  <si>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</si>
  <si>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</si>
  <si>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</si>
  <si>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</si>
  <si>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</si>
  <si>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</si>
  <si>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</si>
  <si>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</si>
  <si>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</si>
  <si>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</si>
  <si>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</si>
  <si>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</si>
  <si>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</si>
  <si>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</si>
  <si>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</si>
  <si>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</si>
  <si>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</si>
  <si>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</si>
  <si>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</si>
  <si>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</si>
  <si>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</si>
  <si>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</si>
  <si>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</si>
  <si>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</si>
  <si>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</si>
  <si>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</si>
  <si>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</si>
  <si>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</si>
  <si>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</si>
  <si>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</si>
  <si>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</si>
  <si>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</si>
  <si>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</si>
  <si>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</si>
  <si>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</si>
  <si>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</si>
  <si>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</si>
  <si>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</si>
  <si>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</si>
  <si>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</si>
  <si>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</si>
  <si>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</si>
  <si>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</si>
  <si>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</si>
  <si>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</si>
  <si>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</si>
  <si>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</si>
  <si>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</si>
  <si>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</si>
  <si>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</si>
  <si>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</si>
  <si>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</si>
  <si>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</si>
  <si>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</si>
  <si>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</si>
  <si>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</si>
  <si>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</si>
  <si>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</si>
  <si>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</si>
  <si>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</si>
  <si>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</si>
  <si>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</si>
  <si>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</si>
  <si>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</si>
  <si>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</si>
  <si>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</si>
  <si>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</si>
  <si>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</si>
  <si>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</si>
  <si>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</si>
  <si>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</si>
  <si>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</si>
  <si>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</si>
  <si>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</si>
  <si>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</si>
  <si>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</si>
  <si>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</si>
  <si>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</si>
  <si>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</si>
  <si>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</si>
  <si>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</si>
  <si>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</si>
  <si>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</si>
  <si>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</si>
  <si>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</si>
  <si>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</si>
  <si>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</si>
  <si>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</si>
  <si>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</si>
  <si>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</si>
  <si>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</si>
  <si>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</si>
  <si>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</si>
  <si>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</si>
  <si>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</si>
  <si>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</si>
  <si>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</si>
  <si>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</si>
  <si>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</si>
  <si>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</si>
  <si>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</si>
  <si>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</si>
  <si>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</si>
  <si>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</si>
  <si>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</si>
  <si>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</si>
  <si>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</si>
  <si>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</si>
  <si>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</si>
  <si>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</si>
  <si>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</si>
  <si>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</si>
  <si>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</si>
  <si>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</si>
  <si>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</si>
  <si>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</si>
  <si>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</si>
  <si>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</si>
  <si>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</si>
  <si>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</si>
  <si>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</si>
  <si>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</si>
  <si>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</si>
  <si>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</si>
  <si>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</si>
  <si>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</si>
  <si>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</si>
  <si>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</si>
  <si>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</si>
  <si>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</si>
  <si>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</si>
  <si>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</si>
  <si>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</si>
  <si>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</si>
  <si>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</si>
  <si>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</si>
  <si>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</si>
  <si>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</si>
  <si>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</si>
  <si>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</si>
  <si>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</si>
  <si>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</si>
  <si>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</si>
  <si>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</si>
  <si>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</si>
  <si>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</si>
  <si>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</si>
  <si>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</si>
  <si>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</si>
  <si>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</si>
  <si>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</si>
  <si>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</si>
  <si>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</si>
  <si>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</si>
  <si>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</si>
  <si>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</si>
  <si>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</si>
  <si>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</si>
  <si>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</si>
  <si>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</si>
  <si>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</si>
  <si>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</si>
  <si>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</si>
  <si>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</si>
  <si>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</si>
  <si>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</si>
  <si>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</si>
  <si>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</si>
  <si>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</si>
  <si>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</si>
  <si>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</si>
  <si>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</si>
  <si>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</si>
  <si>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</si>
  <si>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</si>
  <si>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</si>
  <si>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</si>
  <si>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</si>
  <si>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</si>
  <si>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</si>
  <si>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</si>
  <si>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</si>
  <si>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</si>
  <si>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</si>
  <si>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</si>
  <si>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</si>
  <si>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</si>
  <si>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</si>
  <si>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</si>
  <si>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</si>
  <si>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</si>
  <si>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</si>
  <si>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</si>
  <si>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</si>
  <si>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</si>
  <si>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</si>
  <si>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</si>
  <si>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</si>
  <si>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</si>
  <si>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</si>
  <si>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</si>
  <si>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</si>
  <si>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</si>
  <si>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</si>
  <si>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</si>
  <si>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</si>
  <si>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</si>
  <si>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</si>
  <si>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</si>
  <si>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</si>
  <si>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</si>
  <si>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</si>
  <si>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</si>
  <si>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</si>
  <si>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</si>
  <si>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</si>
  <si>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</si>
  <si>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</si>
  <si>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</si>
  <si>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</si>
  <si>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</si>
  <si>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</si>
  <si>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</si>
  <si>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</si>
  <si>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</si>
  <si>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</si>
  <si>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</si>
  <si>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</si>
  <si>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</si>
  <si>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</si>
  <si>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</si>
  <si>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</si>
  <si>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</si>
  <si>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</si>
  <si>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</si>
  <si>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</si>
  <si>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</si>
  <si>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</si>
  <si>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</si>
  <si>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</si>
  <si>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</si>
  <si>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</si>
  <si>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</si>
  <si>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</si>
  <si>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</si>
  <si>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</si>
  <si>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</si>
  <si>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</si>
  <si>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</si>
  <si>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</si>
  <si>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</si>
  <si>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</si>
  <si>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</si>
  <si>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</si>
  <si>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</si>
  <si>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</si>
  <si>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</si>
  <si>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</si>
  <si>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</si>
  <si>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</si>
  <si>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</si>
  <si>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</si>
  <si>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</si>
  <si>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</si>
  <si>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</si>
  <si>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</si>
  <si>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</si>
  <si>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</si>
  <si>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</si>
  <si>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</si>
  <si>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</si>
  <si>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</si>
  <si>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</si>
  <si>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</si>
  <si>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</si>
  <si>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</si>
  <si>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</si>
  <si>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</si>
  <si>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</si>
  <si>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</si>
  <si>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</si>
  <si>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</si>
  <si>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</si>
  <si>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</si>
  <si>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</si>
  <si>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</si>
  <si>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</si>
  <si>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</si>
  <si>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</si>
  <si>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</si>
  <si>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</si>
  <si>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</si>
  <si>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</si>
  <si>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</si>
  <si>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</si>
  <si>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</si>
  <si>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</si>
  <si>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</si>
  <si>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</si>
  <si>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</si>
  <si>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</si>
  <si>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</si>
  <si>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</si>
  <si>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</si>
  <si>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</si>
  <si>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</si>
  <si>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</si>
  <si>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</si>
  <si>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</si>
  <si>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</si>
  <si>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</si>
  <si>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</si>
  <si>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</si>
  <si>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</si>
  <si>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</si>
  <si>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</si>
  <si>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</si>
  <si>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</si>
  <si>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</si>
  <si>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</si>
  <si>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</si>
  <si>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</si>
  <si>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</si>
  <si>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</si>
  <si>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</si>
  <si>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</si>
  <si>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</si>
  <si>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</si>
  <si>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</si>
  <si>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</si>
  <si>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</si>
  <si>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</si>
  <si>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</si>
  <si>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</si>
  <si>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</si>
  <si>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</si>
  <si>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</si>
  <si>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</si>
  <si>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</si>
  <si>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</si>
  <si>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</si>
  <si>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</si>
  <si>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</si>
  <si>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</si>
  <si>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</si>
  <si>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</si>
  <si>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</si>
  <si>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</si>
  <si>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</si>
  <si>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</si>
  <si>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</si>
  <si>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</si>
  <si>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</si>
  <si>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</si>
  <si>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</si>
  <si>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</si>
  <si>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</si>
  <si>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</si>
  <si>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</si>
  <si>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</si>
  <si>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</si>
  <si>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</si>
  <si>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</si>
  <si>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</si>
  <si>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</si>
  <si>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</si>
  <si>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</si>
  <si>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</si>
  <si>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</si>
  <si>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</si>
  <si>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</si>
  <si>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</si>
  <si>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</si>
  <si>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</si>
  <si>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</si>
  <si>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</si>
  <si>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</si>
  <si>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</si>
  <si>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</si>
  <si>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</si>
  <si>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</si>
  <si>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</si>
  <si>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</si>
  <si>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</si>
  <si>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</si>
  <si>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</si>
  <si>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</si>
  <si>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</si>
  <si>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</si>
  <si>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</si>
  <si>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</si>
  <si>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</si>
  <si>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</si>
  <si>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</si>
  <si>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</si>
  <si>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</si>
  <si>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</si>
  <si>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</si>
  <si>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</si>
  <si>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</si>
  <si>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</si>
  <si>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</si>
  <si>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</si>
  <si>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</si>
  <si>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</si>
  <si>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</si>
  <si>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</si>
  <si>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</si>
  <si>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</si>
  <si>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</si>
  <si>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</si>
  <si>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</si>
  <si>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</si>
  <si>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</si>
  <si>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</si>
  <si>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</si>
  <si>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</si>
  <si>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</si>
  <si>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</si>
  <si>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</si>
  <si>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</si>
  <si>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</si>
  <si>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</si>
  <si>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</si>
  <si>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</si>
  <si>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</si>
  <si>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</si>
  <si>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</si>
  <si>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</si>
  <si>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</si>
  <si>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</si>
  <si>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</si>
  <si>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</si>
  <si>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</si>
  <si>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</si>
  <si>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</si>
  <si>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</si>
  <si>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</si>
  <si>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</si>
  <si>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</si>
  <si>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</si>
  <si>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</si>
  <si>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</si>
  <si>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</si>
  <si>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</si>
  <si>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</si>
  <si>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</si>
  <si>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</si>
  <si>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</si>
  <si>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</si>
  <si>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</si>
  <si>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</si>
  <si>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</si>
  <si>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</si>
  <si>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</si>
  <si>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</si>
  <si>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</si>
  <si>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</si>
  <si>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</si>
  <si>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</si>
  <si>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</si>
  <si>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</si>
  <si>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</si>
  <si>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</si>
  <si>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</si>
  <si>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</si>
  <si>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</si>
  <si>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</si>
  <si>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</si>
  <si>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</si>
  <si>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</si>
  <si>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</si>
  <si>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</si>
  <si>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</si>
  <si>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</si>
  <si>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</si>
  <si>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</si>
  <si>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</si>
  <si>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</si>
  <si>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</si>
  <si>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</si>
  <si>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</si>
  <si>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</si>
  <si>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</si>
  <si>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</si>
  <si>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</si>
  <si>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</si>
  <si>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</si>
  <si>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</si>
  <si>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</si>
  <si>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</si>
  <si>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</si>
  <si>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</si>
  <si>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</si>
  <si>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</si>
  <si>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</si>
  <si>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</si>
  <si>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</si>
  <si>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</si>
  <si>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</si>
  <si>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</si>
  <si>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</si>
  <si>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</si>
  <si>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</si>
  <si>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</si>
  <si>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</si>
  <si>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</si>
  <si>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</si>
  <si>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</si>
  <si>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</si>
  <si>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</si>
  <si>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</si>
  <si>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</si>
  <si>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</si>
  <si>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</si>
  <si>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</si>
  <si>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</si>
  <si>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</si>
  <si>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</si>
  <si>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</si>
  <si>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</si>
  <si>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</si>
  <si>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</si>
  <si>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</si>
  <si>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</si>
  <si>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</si>
  <si>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</si>
  <si>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</si>
  <si>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</si>
  <si>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</si>
  <si>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</si>
  <si>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</si>
  <si>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</si>
  <si>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</si>
  <si>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</si>
  <si>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</si>
  <si>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</si>
  <si>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</si>
  <si>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</si>
  <si>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</si>
  <si>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</si>
  <si>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</si>
  <si>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</si>
  <si>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</si>
  <si>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</si>
  <si>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</si>
  <si>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</si>
  <si>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</si>
  <si>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</si>
  <si>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</si>
  <si>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</si>
  <si>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</si>
  <si>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</si>
  <si>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</si>
  <si>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</si>
  <si>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</si>
  <si>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</si>
  <si>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</si>
  <si>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</si>
  <si>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</si>
  <si>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</si>
  <si>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</si>
  <si>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</si>
  <si>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</si>
  <si>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</si>
  <si>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</si>
  <si>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</si>
  <si>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</si>
  <si>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</si>
  <si>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</si>
  <si>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</si>
  <si>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</si>
  <si>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</si>
  <si>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</si>
  <si>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</si>
  <si>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</si>
  <si>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</si>
  <si>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</si>
  <si>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</si>
  <si>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</si>
  <si>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</si>
  <si>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</si>
  <si>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</si>
  <si>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</si>
  <si>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</si>
  <si>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</si>
  <si>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</si>
  <si>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</si>
  <si>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</si>
  <si>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</si>
  <si>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</si>
  <si>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</si>
  <si>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</si>
  <si>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</si>
  <si>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</si>
  <si>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</si>
  <si>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</si>
  <si>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</si>
  <si>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</si>
  <si>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</si>
  <si>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</si>
  <si>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</si>
  <si>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</si>
  <si>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</si>
  <si>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</si>
  <si>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</si>
  <si>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</si>
  <si>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</si>
  <si>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</si>
  <si>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</si>
  <si>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</si>
  <si>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</si>
  <si>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</si>
  <si>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</si>
  <si>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</si>
  <si>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</si>
  <si>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</si>
  <si>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</si>
  <si>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</si>
  <si>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</si>
  <si>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</si>
  <si>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</si>
  <si>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</si>
  <si>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</si>
  <si>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</si>
  <si>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</si>
  <si>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</si>
  <si>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</si>
  <si>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</si>
  <si>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</si>
  <si>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</si>
  <si>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</si>
  <si>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</si>
  <si>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</si>
  <si>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</si>
  <si>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</si>
  <si>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</si>
  <si>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</si>
  <si>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</si>
  <si>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</si>
  <si>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</si>
  <si>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</si>
  <si>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</si>
  <si>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</si>
  <si>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</si>
  <si>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</si>
  <si>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</si>
  <si>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</si>
  <si>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</si>
  <si>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</si>
  <si>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</si>
  <si>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</si>
  <si>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</si>
  <si>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</si>
  <si>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</si>
  <si>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</si>
  <si>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</si>
  <si>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</si>
  <si>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</si>
  <si>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</si>
  <si>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</si>
  <si>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</si>
  <si>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</si>
  <si>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</si>
  <si>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</si>
  <si>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</si>
  <si>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</si>
  <si>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</si>
  <si>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</si>
  <si>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</si>
  <si>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</si>
  <si>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</si>
  <si>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</si>
  <si>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</si>
  <si>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</si>
  <si>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</si>
  <si>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</si>
  <si>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</si>
  <si>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</si>
  <si>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</si>
  <si>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</si>
  <si>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</si>
  <si>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</si>
  <si>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</si>
  <si>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</si>
  <si>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</si>
  <si>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</si>
  <si>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</si>
  <si>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</si>
  <si>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</si>
  <si>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</si>
  <si>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</si>
  <si>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</si>
  <si>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</si>
  <si>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</si>
  <si>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</si>
  <si>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</si>
  <si>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</si>
  <si>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</si>
  <si>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</si>
  <si>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</si>
  <si>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</si>
  <si>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</si>
  <si>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</si>
  <si>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</si>
  <si>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</si>
  <si>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</si>
  <si>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</si>
  <si>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</si>
  <si>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</si>
  <si>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</si>
  <si>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</si>
  <si>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</si>
  <si>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</si>
  <si>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</si>
  <si>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</si>
  <si>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</si>
  <si>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</si>
  <si>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</si>
  <si>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</si>
  <si>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</si>
  <si>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</si>
  <si>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</si>
  <si>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</si>
  <si>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</si>
  <si>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</si>
  <si>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</si>
  <si>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</si>
  <si>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</si>
  <si>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</si>
  <si>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</si>
  <si>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</si>
  <si>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</si>
  <si>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</si>
  <si>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</si>
  <si>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</si>
  <si>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</si>
  <si>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</si>
  <si>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</si>
  <si>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</si>
  <si>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</si>
  <si>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</si>
  <si>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</si>
  <si>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</si>
  <si>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</si>
  <si>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</si>
  <si>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</si>
  <si>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</si>
  <si>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</si>
  <si>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</si>
  <si>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</si>
  <si>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</si>
  <si>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</si>
  <si>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</si>
  <si>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</si>
  <si>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</si>
  <si>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</si>
  <si>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</si>
  <si>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</si>
  <si>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</si>
  <si>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</si>
  <si>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</si>
  <si>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</si>
  <si>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</si>
  <si>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</si>
  <si>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</si>
  <si>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</si>
  <si>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</si>
  <si>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</si>
  <si>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</si>
  <si>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</si>
  <si>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</si>
  <si>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</si>
  <si>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</si>
  <si>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</si>
  <si>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</si>
  <si>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</si>
  <si>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</si>
  <si>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</si>
  <si>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</si>
  <si>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</si>
  <si>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</si>
  <si>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</si>
  <si>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</si>
  <si>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</si>
  <si>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</si>
  <si>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</si>
  <si>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</si>
  <si>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</si>
  <si>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</si>
  <si>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</si>
  <si>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</si>
  <si>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</si>
  <si>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</si>
  <si>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</si>
  <si>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</si>
  <si>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</si>
  <si>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</si>
  <si>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</si>
  <si>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</si>
  <si>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</si>
  <si>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</si>
  <si>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</si>
  <si>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</si>
  <si>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</si>
  <si>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</si>
  <si>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</si>
  <si>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</si>
  <si>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</si>
  <si>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</si>
  <si>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</si>
  <si>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</si>
  <si>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</si>
  <si>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</si>
  <si>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</si>
  <si>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</si>
  <si>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</si>
  <si>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</si>
  <si>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</si>
  <si>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</si>
  <si>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</si>
  <si>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</si>
  <si>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</si>
  <si>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</si>
  <si>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</si>
  <si>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</si>
  <si>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</si>
  <si>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</si>
  <si>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</si>
  <si>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</si>
  <si>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</si>
  <si>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</si>
  <si>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</si>
  <si>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</si>
  <si>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</si>
  <si>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</si>
  <si>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</si>
  <si>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</si>
  <si>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</si>
  <si>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</si>
  <si>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</si>
  <si>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</si>
  <si>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</si>
  <si>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</si>
  <si>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</si>
  <si>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</si>
  <si>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</si>
  <si>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</si>
  <si>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</si>
  <si>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</si>
  <si>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</si>
  <si>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</si>
  <si>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</si>
  <si>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</si>
  <si>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</si>
  <si>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</si>
  <si>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</si>
  <si>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</si>
  <si>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</si>
  <si>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</si>
  <si>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</si>
  <si>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</si>
  <si>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</si>
  <si>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</si>
  <si>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</si>
  <si>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</si>
  <si>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</si>
  <si>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</si>
  <si>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</si>
  <si>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</si>
  <si>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</si>
  <si>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</si>
  <si>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</si>
  <si>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</si>
  <si>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</si>
  <si>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</si>
  <si>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</si>
  <si>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</si>
  <si>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</si>
  <si>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</si>
  <si>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</si>
  <si>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</si>
  <si>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</si>
  <si>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</si>
  <si>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</si>
  <si>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</si>
  <si>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</si>
  <si>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</si>
  <si>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</si>
  <si>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</si>
  <si>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</si>
  <si>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</si>
  <si>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</si>
  <si>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</si>
  <si>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</si>
  <si>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</si>
  <si>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</si>
  <si>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</si>
  <si>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</si>
  <si>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</si>
  <si>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</si>
  <si>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</si>
  <si>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</si>
  <si>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</si>
  <si>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</si>
  <si>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</si>
  <si>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</si>
  <si>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</si>
  <si>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</si>
  <si>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</si>
  <si>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</si>
  <si>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</si>
  <si>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</si>
  <si>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</si>
  <si>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</si>
  <si>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</si>
  <si>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</si>
  <si>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</si>
  <si>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</si>
  <si>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</si>
  <si>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</si>
  <si>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</si>
  <si>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</si>
  <si>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</si>
  <si>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</si>
  <si>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</si>
  <si>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</si>
  <si>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</si>
  <si>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</si>
  <si>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</si>
  <si>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</si>
  <si>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</si>
  <si>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</si>
  <si>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</si>
  <si>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</si>
  <si>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</si>
  <si>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</si>
  <si>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</si>
  <si>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</si>
  <si>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</si>
  <si>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</si>
  <si>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</si>
  <si>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</si>
  <si>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</si>
  <si>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</si>
  <si>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</si>
  <si>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</si>
  <si>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</si>
  <si>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</si>
  <si>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</si>
  <si>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</si>
  <si>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</si>
  <si>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</si>
  <si>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</si>
  <si>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</si>
  <si>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</si>
  <si>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</si>
  <si>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</si>
  <si>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</si>
  <si>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</si>
  <si>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</si>
  <si>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</si>
  <si>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</si>
  <si>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</si>
  <si>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</si>
  <si>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</si>
  <si>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</si>
  <si>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</si>
  <si>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</si>
  <si>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</si>
  <si>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</si>
  <si>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</si>
  <si>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</si>
  <si>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</si>
  <si>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</si>
  <si>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</si>
  <si>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</si>
  <si>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</si>
  <si>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</si>
  <si>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</si>
  <si>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</si>
  <si>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</si>
  <si>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</si>
  <si>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</si>
  <si>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</si>
  <si>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</si>
  <si>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</si>
  <si>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</si>
  <si>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</si>
  <si>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</si>
  <si>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</si>
  <si>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</si>
  <si>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</si>
  <si>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</si>
  <si>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</si>
  <si>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</si>
  <si>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</si>
  <si>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</si>
  <si>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</si>
  <si>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</si>
  <si>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</si>
  <si>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</si>
  <si>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</si>
  <si>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</si>
  <si>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</si>
  <si>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</si>
  <si>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</si>
  <si>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</si>
  <si>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</si>
  <si>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</si>
  <si>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</si>
  <si>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</si>
  <si>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</si>
  <si>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</si>
  <si>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</si>
  <si>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</si>
  <si>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</si>
  <si>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</si>
  <si>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</si>
  <si>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</si>
  <si>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</si>
  <si>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</si>
  <si>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</si>
  <si>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</si>
  <si>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</si>
  <si>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</si>
  <si>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</si>
  <si>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</si>
  <si>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</si>
  <si>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</si>
  <si>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</si>
  <si>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</si>
  <si>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</si>
  <si>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</si>
  <si>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</si>
  <si>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</si>
  <si>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</si>
  <si>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</si>
  <si>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</si>
  <si>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</si>
  <si>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</si>
  <si>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</si>
  <si>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</si>
  <si>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</si>
  <si>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</si>
  <si>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</si>
  <si>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</si>
  <si>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</si>
  <si>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</si>
  <si>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</si>
  <si>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</si>
  <si>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</si>
  <si>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</si>
  <si>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</si>
  <si>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</si>
  <si>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</si>
  <si>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</si>
  <si>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</si>
  <si>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</si>
  <si>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</si>
  <si>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</si>
  <si>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</si>
  <si>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</si>
  <si>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</si>
  <si>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</si>
  <si>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</si>
  <si>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</si>
  <si>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</si>
  <si>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</si>
  <si>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</si>
  <si>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</si>
  <si>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</si>
  <si>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</si>
  <si>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</si>
  <si>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</si>
  <si>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</si>
  <si>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</si>
  <si>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</si>
  <si>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</si>
  <si>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</si>
  <si>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</si>
  <si>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</si>
  <si>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</si>
  <si>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</si>
  <si>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</si>
  <si>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</si>
  <si>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</si>
  <si>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</si>
  <si>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</si>
  <si>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</si>
  <si>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</si>
  <si>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</si>
  <si>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</si>
  <si>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</si>
  <si>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</si>
  <si>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</si>
  <si>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</si>
  <si>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</si>
  <si>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</si>
  <si>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</si>
  <si>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</si>
  <si>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</si>
  <si>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</si>
  <si>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</si>
  <si>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</si>
  <si>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</si>
  <si>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</si>
  <si>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</si>
  <si>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</si>
  <si>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</si>
  <si>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</si>
  <si>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</si>
  <si>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</si>
  <si>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</si>
  <si>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</si>
  <si>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</si>
  <si>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</si>
  <si>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</si>
  <si>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</si>
  <si>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</si>
  <si>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</si>
  <si>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</si>
  <si>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</si>
  <si>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</si>
  <si>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</si>
  <si>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</si>
  <si>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</si>
  <si>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</si>
  <si>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</si>
  <si>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</si>
  <si>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</si>
  <si>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</si>
  <si>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</si>
  <si>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</si>
  <si>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</si>
  <si>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</si>
  <si>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</si>
  <si>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</si>
  <si>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</si>
  <si>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</si>
  <si>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</si>
  <si>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</si>
  <si>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</si>
  <si>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</si>
  <si>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</si>
  <si>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</si>
  <si>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</si>
  <si>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</si>
  <si>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</si>
  <si>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</si>
  <si>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</si>
  <si>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</si>
  <si>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</si>
  <si>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</si>
  <si>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</si>
  <si>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</si>
  <si>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</si>
  <si>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</si>
  <si>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</si>
  <si>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</si>
  <si>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</si>
  <si>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</si>
  <si>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</si>
  <si>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</si>
  <si>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</si>
  <si>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</si>
  <si>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</si>
  <si>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</si>
  <si>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</si>
  <si>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</si>
  <si>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</si>
  <si>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</si>
  <si>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</si>
  <si>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</si>
  <si>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</si>
  <si>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</si>
  <si>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</si>
  <si>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</si>
  <si>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</si>
  <si>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</si>
  <si>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</si>
  <si>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</si>
  <si>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</si>
  <si>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</si>
  <si>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</si>
  <si>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</si>
  <si>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</si>
  <si>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</si>
  <si>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</si>
  <si>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</si>
  <si>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</si>
  <si>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</si>
  <si>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</si>
  <si>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</si>
  <si>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</si>
  <si>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</si>
  <si>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</si>
  <si>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</si>
  <si>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</si>
  <si>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</si>
  <si>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</si>
  <si>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</si>
  <si>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</si>
  <si>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</si>
  <si>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</si>
  <si>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</si>
  <si>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</si>
  <si>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</si>
  <si>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</si>
  <si>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</si>
  <si>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</si>
  <si>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</si>
  <si>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</si>
  <si>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</si>
  <si>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</si>
  <si>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</si>
  <si>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</si>
  <si>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</si>
  <si>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</si>
  <si>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</si>
  <si>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</si>
  <si>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</si>
  <si>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</si>
  <si>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</si>
  <si>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</si>
  <si>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</si>
  <si>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</si>
  <si>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</si>
  <si>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</si>
  <si>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</si>
  <si>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</si>
  <si>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</si>
  <si>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</si>
  <si>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</si>
  <si>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</si>
  <si>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</si>
  <si>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</si>
  <si>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</si>
  <si>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</si>
  <si>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</si>
  <si>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</si>
  <si>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</si>
  <si>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</si>
  <si>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</si>
  <si>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</si>
  <si>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</si>
  <si>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</si>
  <si>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</si>
  <si>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</si>
  <si>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</si>
  <si>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</si>
  <si>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</si>
  <si>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</si>
  <si>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</si>
  <si>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</si>
  <si>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</si>
  <si>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</si>
  <si>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</si>
  <si>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</si>
  <si>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</si>
  <si>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</si>
  <si>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</si>
  <si>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</si>
  <si>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</si>
  <si>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</si>
  <si>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</si>
  <si>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</si>
  <si>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</si>
  <si>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</si>
  <si>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</si>
  <si>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</si>
  <si>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</si>
  <si>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</si>
  <si>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</si>
  <si>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</si>
  <si>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</si>
  <si>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</si>
  <si>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</si>
  <si>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</si>
  <si>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</si>
  <si>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</si>
  <si>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</si>
  <si>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</si>
  <si>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</si>
  <si>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</si>
  <si>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</si>
  <si>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</si>
  <si>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</si>
  <si>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</si>
  <si>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</si>
  <si>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</si>
  <si>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</si>
  <si>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</si>
  <si>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</si>
  <si>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</si>
  <si>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137</t>
  </si>
  <si>
    <t>T04</t>
  </si>
  <si>
    <t>M+D sanitární příčka, desky HPL, lemovací profily ALu, dveřní křídlo š. 700 mm</t>
  </si>
  <si>
    <t>1700360523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</si>
  <si>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</si>
  <si>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</si>
  <si>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</si>
  <si>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</si>
  <si>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</si>
  <si>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</si>
  <si>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</si>
  <si>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</si>
  <si>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</si>
  <si>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</si>
  <si>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</si>
  <si>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</si>
  <si>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</si>
  <si>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</si>
  <si>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</si>
  <si>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</si>
  <si>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</si>
  <si>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</si>
  <si>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</si>
  <si>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</si>
  <si>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</si>
  <si>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</si>
  <si>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</si>
  <si>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</si>
  <si>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</si>
  <si>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</si>
  <si>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</si>
  <si>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</si>
  <si>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</si>
  <si>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</si>
  <si>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</si>
  <si>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</si>
  <si>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</si>
  <si>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</si>
  <si>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</si>
  <si>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</si>
  <si>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</si>
  <si>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</si>
  <si>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</si>
  <si>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</si>
  <si>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</si>
  <si>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</si>
  <si>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</si>
  <si>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</si>
  <si>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</si>
  <si>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</si>
  <si>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</si>
  <si>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</si>
  <si>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</si>
  <si>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</si>
  <si>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</si>
  <si>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</si>
  <si>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</si>
  <si>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</si>
  <si>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</si>
  <si>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</si>
  <si>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</si>
  <si>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</si>
  <si>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</si>
  <si>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</si>
  <si>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</si>
  <si>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</si>
  <si>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</si>
  <si>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</si>
  <si>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</si>
  <si>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</si>
  <si>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</si>
  <si>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</si>
  <si>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</si>
  <si>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</si>
  <si>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</si>
  <si>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</si>
  <si>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</si>
  <si>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</si>
  <si>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</si>
  <si>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</si>
  <si>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</si>
  <si>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</si>
  <si>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</si>
  <si>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</si>
  <si>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</si>
  <si>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</si>
  <si>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</si>
  <si>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</si>
  <si>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</si>
  <si>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</si>
  <si>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</si>
  <si>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</si>
  <si>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</si>
  <si>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</si>
  <si>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</si>
  <si>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</si>
  <si>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</si>
  <si>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</si>
  <si>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</si>
  <si>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</si>
  <si>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</si>
  <si>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</si>
  <si>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</si>
  <si>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</si>
  <si>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</si>
  <si>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</si>
  <si>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</si>
  <si>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</si>
  <si>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</si>
  <si>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</si>
  <si>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</si>
  <si>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</si>
  <si>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</si>
  <si>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</si>
  <si>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</si>
  <si>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</si>
  <si>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</si>
  <si>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</si>
  <si>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</si>
  <si>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</si>
  <si>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</si>
  <si>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</si>
  <si>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</si>
  <si>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</si>
  <si>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</si>
  <si>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</si>
  <si>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</si>
  <si>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</si>
  <si>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</si>
  <si>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</si>
  <si>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</si>
  <si>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</si>
  <si>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</si>
  <si>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</si>
  <si>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</si>
  <si>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</si>
  <si>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</si>
  <si>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</si>
  <si>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</si>
  <si>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</si>
  <si>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</si>
  <si>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</si>
  <si>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</si>
  <si>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</si>
  <si>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</si>
  <si>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</si>
  <si>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</si>
  <si>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</si>
  <si>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</si>
  <si>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</si>
  <si>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</si>
  <si>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</si>
  <si>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</si>
  <si>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</si>
  <si>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</si>
  <si>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</si>
  <si>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</si>
  <si>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</si>
  <si>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</si>
  <si>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</si>
  <si>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</si>
  <si>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</si>
  <si>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</si>
  <si>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</si>
  <si>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</si>
  <si>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</si>
  <si>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</si>
  <si>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</si>
  <si>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</si>
  <si>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</si>
  <si>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</si>
  <si>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</si>
  <si>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</si>
  <si>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</si>
  <si>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</si>
  <si>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</si>
  <si>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</si>
  <si>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</si>
  <si>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</si>
  <si>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</si>
  <si>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</si>
  <si>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</si>
  <si>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</si>
  <si>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</si>
  <si>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</si>
  <si>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</si>
  <si>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</si>
  <si>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</si>
  <si>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</si>
  <si>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</si>
  <si>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</si>
  <si>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</si>
  <si>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</si>
  <si>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</si>
  <si>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</si>
  <si>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</si>
  <si>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</si>
  <si>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</si>
  <si>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</si>
  <si>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</si>
  <si>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</si>
  <si>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</si>
  <si>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</si>
  <si>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</si>
  <si>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</si>
  <si>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</si>
  <si>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</si>
  <si>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</si>
  <si>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</si>
  <si>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</si>
  <si>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</si>
  <si>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</si>
  <si>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</si>
  <si>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</si>
  <si>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</si>
  <si>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</si>
  <si>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</si>
  <si>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</si>
  <si>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</si>
  <si>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</si>
  <si>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</si>
  <si>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</si>
  <si>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</si>
  <si>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</si>
  <si>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</si>
  <si>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</si>
  <si>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</si>
  <si>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</si>
  <si>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</si>
  <si>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</si>
  <si>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</si>
  <si>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</si>
  <si>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</si>
  <si>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</si>
  <si>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</si>
  <si>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</si>
  <si>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</si>
  <si>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</si>
  <si>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</si>
  <si>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</si>
  <si>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</si>
  <si>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</si>
  <si>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</si>
  <si>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</si>
  <si>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</si>
  <si>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</si>
  <si>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</si>
  <si>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</si>
  <si>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</si>
  <si>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</si>
  <si>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</si>
  <si>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</si>
  <si>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</si>
  <si>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</si>
  <si>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</si>
  <si>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</si>
  <si>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</si>
  <si>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</si>
  <si>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</si>
  <si>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</si>
  <si>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</si>
  <si>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</si>
  <si>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</si>
  <si>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</si>
  <si>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</si>
  <si>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</si>
  <si>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</si>
  <si>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</si>
  <si>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</si>
  <si>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</si>
  <si>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</si>
  <si>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</si>
  <si>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</si>
  <si>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</si>
  <si>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</si>
  <si>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</si>
  <si>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</si>
  <si>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</si>
  <si>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</si>
  <si>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</si>
  <si>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</si>
  <si>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</si>
  <si>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</si>
  <si>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</si>
  <si>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</si>
  <si>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</si>
  <si>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</si>
  <si>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</si>
  <si>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</si>
  <si>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</si>
  <si>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</si>
  <si>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</si>
  <si>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</si>
  <si>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</si>
  <si>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</si>
  <si>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</si>
  <si>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</si>
  <si>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</si>
  <si>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</si>
  <si>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</si>
  <si>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</si>
  <si>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</si>
  <si>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</si>
  <si>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</si>
  <si>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</si>
  <si>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</si>
  <si>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</si>
  <si>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</si>
  <si>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</si>
  <si>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</si>
  <si>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</si>
  <si>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</si>
  <si>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</si>
  <si>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</si>
  <si>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</si>
  <si>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</si>
  <si>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</si>
  <si>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</si>
  <si>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</si>
  <si>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</si>
  <si>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</si>
  <si>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</si>
  <si>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</si>
  <si>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</si>
  <si>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</si>
  <si>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</si>
  <si>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</si>
  <si>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</si>
  <si>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</si>
  <si>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</si>
  <si>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</si>
  <si>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</si>
  <si>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</si>
  <si>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</si>
  <si>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</si>
  <si>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</si>
  <si>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</si>
  <si>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</si>
  <si>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</si>
  <si>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</si>
  <si>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</si>
  <si>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</si>
  <si>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</si>
  <si>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</si>
  <si>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</si>
  <si>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</si>
  <si>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</si>
  <si>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</si>
  <si>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</si>
  <si>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</si>
  <si>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</si>
  <si>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</si>
  <si>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</si>
  <si>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</si>
  <si>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</si>
  <si>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</si>
  <si>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</si>
  <si>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</si>
  <si>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</si>
  <si>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</si>
  <si>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</si>
  <si>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</si>
  <si>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</si>
  <si>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</si>
  <si>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</si>
  <si>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</si>
  <si>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</si>
  <si>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</si>
  <si>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</si>
  <si>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</si>
  <si>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</si>
  <si>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</si>
  <si>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</si>
  <si>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</si>
  <si>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</si>
  <si>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</si>
  <si>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</si>
  <si>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</si>
  <si>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</si>
  <si>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</si>
  <si>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</si>
  <si>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</si>
  <si>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</si>
  <si>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</si>
  <si>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</si>
  <si>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</si>
  <si>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</si>
  <si>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</si>
  <si>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</si>
  <si>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</si>
  <si>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</si>
  <si>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</si>
  <si>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</si>
  <si>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</si>
  <si>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</si>
  <si>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</si>
  <si>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</si>
  <si>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208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</si>
  <si>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</si>
  <si>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</si>
  <si>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</si>
  <si>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</si>
  <si>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209</t>
  </si>
  <si>
    <t>042503000</t>
  </si>
  <si>
    <t>Plán BOZP na staveništi</t>
  </si>
  <si>
    <t>187105745</t>
  </si>
  <si>
    <t>https://podminky.urs.cz/item/CS_URS_2022_01/042503000</t>
  </si>
  <si>
    <t>210</t>
  </si>
  <si>
    <t>045002000</t>
  </si>
  <si>
    <t>Hlavní tituly průvodních činností a nákladů inženýrská činnost kompletační a koordinační činnost</t>
  </si>
  <si>
    <t>1868481115</t>
  </si>
  <si>
    <t>211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</si>
  <si>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</si>
  <si>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</si>
  <si>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</si>
  <si>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</si>
  <si>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</si>
  <si>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</si>
  <si>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212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</si>
  <si>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</si>
  <si>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</si>
  <si>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</si>
  <si>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</si>
  <si>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</si>
  <si>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</si>
  <si>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</si>
  <si>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</si>
  <si>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</si>
  <si>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</si>
  <si>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</si>
  <si>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</si>
  <si>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</si>
  <si>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</si>
  <si>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</si>
  <si>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</si>
  <si>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</si>
  <si>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</si>
  <si>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</si>
  <si>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</si>
  <si>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</si>
  <si>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</si>
  <si>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</si>
  <si>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</si>
  <si>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</si>
  <si>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</si>
  <si>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</si>
  <si>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</si>
  <si>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</si>
  <si>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</si>
  <si>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</si>
  <si>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</si>
  <si>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</si>
  <si>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</si>
  <si>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</si>
  <si>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</si>
  <si>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</si>
  <si>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</si>
  <si>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</si>
  <si>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</si>
  <si>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</si>
  <si>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</si>
  <si>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</si>
  <si>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</si>
  <si>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</si>
  <si>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</si>
  <si>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</si>
  <si>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</si>
  <si>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</si>
  <si>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</si>
  <si>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</si>
  <si>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</si>
  <si>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</si>
  <si>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</si>
  <si>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</si>
  <si>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</si>
  <si>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</si>
  <si>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</si>
  <si>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</si>
  <si>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</si>
  <si>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</si>
  <si>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</si>
  <si>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</si>
  <si>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</si>
  <si>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</si>
  <si>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</si>
  <si>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</si>
  <si>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</si>
  <si>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</si>
  <si>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</si>
  <si>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</si>
  <si>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</si>
  <si>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</si>
  <si>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</si>
  <si>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</si>
  <si>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</si>
  <si>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</si>
  <si>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</si>
  <si>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</si>
  <si>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</si>
  <si>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</si>
  <si>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</si>
  <si>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</si>
  <si>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</si>
  <si>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</si>
  <si>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</si>
  <si>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</si>
  <si>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</si>
  <si>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</si>
  <si>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</si>
  <si>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</si>
  <si>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</si>
  <si>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</si>
  <si>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</si>
  <si>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</si>
  <si>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</si>
  <si>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</si>
  <si>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</si>
  <si>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</si>
  <si>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</si>
  <si>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</si>
  <si>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</si>
  <si>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</si>
  <si>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</si>
  <si>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</si>
  <si>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</si>
  <si>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</si>
  <si>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</si>
  <si>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</si>
  <si>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</si>
  <si>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</si>
  <si>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</si>
  <si>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</si>
  <si>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</si>
  <si>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</si>
  <si>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</si>
  <si>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</si>
  <si>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</si>
  <si>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</si>
  <si>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</si>
  <si>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</si>
  <si>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</si>
  <si>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</si>
  <si>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</si>
  <si>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</si>
  <si>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</si>
  <si>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</si>
  <si>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</si>
  <si>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</si>
  <si>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</si>
  <si>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</si>
  <si>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</si>
  <si>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</si>
  <si>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</si>
  <si>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</si>
  <si>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</si>
  <si>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</si>
  <si>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</si>
  <si>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</si>
  <si>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</si>
  <si>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</si>
  <si>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</si>
  <si>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</si>
  <si>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</si>
  <si>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</si>
  <si>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</si>
  <si>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</si>
  <si>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</si>
  <si>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</si>
  <si>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</si>
  <si>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</si>
  <si>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</si>
  <si>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</si>
  <si>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</si>
  <si>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</si>
  <si>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</si>
  <si>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</si>
  <si>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</si>
  <si>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</si>
  <si>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</si>
  <si>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</si>
  <si>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(23,6+2,3+5,7+2,4+1,5+0,2+1,3+1,3+1+0,7+1,8+0,45+1+1,78+0,82+0,85+10)*1,1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</si>
  <si>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</si>
  <si>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</si>
  <si>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</si>
  <si>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</si>
  <si>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</si>
  <si>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</si>
  <si>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</si>
  <si>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</si>
  <si>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</si>
  <si>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</si>
  <si>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</si>
  <si>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(2,3+1+5,7+1,7+4,5+8+10)*2*1,1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</si>
  <si>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</si>
  <si>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</si>
  <si>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</si>
  <si>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62,37+50,05+33,1+73,04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</si>
  <si>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</si>
  <si>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</si>
  <si>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</si>
  <si>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</si>
  <si>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</si>
  <si>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</si>
  <si>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</si>
  <si>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</si>
  <si>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</si>
  <si>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</si>
  <si>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</si>
  <si>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</si>
  <si>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</si>
  <si>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</si>
  <si>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</si>
  <si>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</si>
  <si>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</si>
  <si>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</si>
  <si>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</si>
  <si>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</si>
  <si>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</si>
  <si>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</si>
  <si>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</si>
  <si>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</si>
  <si>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</si>
  <si>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</si>
  <si>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</si>
  <si>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</si>
  <si>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</si>
  <si>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</si>
  <si>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</si>
  <si>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</si>
  <si>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</si>
  <si>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</si>
  <si>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</si>
  <si>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</si>
  <si>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</si>
  <si>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</si>
  <si>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</si>
  <si>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</si>
  <si>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</si>
  <si>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</si>
  <si>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</si>
  <si>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</si>
  <si>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</si>
  <si>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</si>
  <si>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</si>
  <si>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</si>
  <si>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</si>
  <si>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</si>
  <si>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</si>
  <si>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</si>
  <si>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</si>
  <si>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</si>
  <si>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</si>
  <si>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</si>
  <si>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</si>
  <si>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</si>
  <si>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</si>
  <si>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</si>
  <si>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</si>
  <si>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</si>
  <si>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</si>
  <si>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</si>
  <si>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</si>
  <si>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</si>
  <si>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</si>
  <si>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</si>
  <si>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</si>
  <si>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</si>
  <si>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</si>
  <si>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</si>
  <si>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</si>
  <si>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</si>
  <si>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</si>
  <si>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</si>
  <si>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</si>
  <si>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</si>
  <si>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</si>
  <si>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</si>
  <si>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</si>
  <si>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</si>
  <si>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</si>
  <si>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</si>
  <si>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</si>
  <si>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</si>
  <si>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</si>
  <si>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</si>
  <si>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</si>
  <si>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</si>
  <si>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</si>
  <si>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</si>
  <si>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</si>
  <si>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</si>
  <si>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</si>
  <si>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</si>
  <si>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</si>
  <si>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</si>
  <si>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</si>
  <si>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</si>
  <si>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</si>
  <si>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</si>
  <si>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</si>
  <si>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</si>
  <si>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</si>
  <si>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</si>
  <si>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</si>
  <si>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</si>
  <si>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</si>
  <si>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</si>
  <si>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</si>
  <si>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</si>
  <si>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</si>
  <si>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</si>
  <si>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</si>
  <si>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</si>
  <si>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</si>
  <si>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</si>
  <si>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</si>
  <si>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</si>
  <si>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</si>
  <si>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28,62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</si>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</sst>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168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168" fontId="54" fillId="0" borderId="34" xfId="3" applyNumberFormat="1" applyFont="1" applyBorder="1"/>
    <xf numFmtId="0" fontId="52" fillId="0" borderId="29" xfId="2" applyBorder="1" applyAlignment="1">
      <alignment horizontal="center"/>
    </xf>
    <xf numFmtId="168" fontId="52" fillId="0" borderId="30" xfId="2" applyNumberFormat="1" applyBorder="1"/>
    <xf numFmtId="168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168" fontId="54" fillId="0" borderId="33" xfId="3" applyNumberFormat="1" applyFont="1" applyBorder="1"/>
    <xf numFmtId="169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168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168" fontId="56" fillId="0" borderId="1" xfId="3" applyNumberFormat="1" applyFont="1"/>
    <xf numFmtId="0" fontId="56" fillId="0" borderId="1" xfId="3" applyFont="1"/>
    <xf numFmtId="0" fontId="54" fillId="0" borderId="29" xfId="3" applyFont="1" applyBorder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9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168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168" fontId="56" fillId="0" borderId="1" xfId="2" applyNumberFormat="1" applyFont="1"/>
    <xf numFmtId="0" fontId="56" fillId="0" borderId="1" xfId="2" applyFont="1"/>
    <xf numFmtId="0" fontId="54" fillId="0" borderId="29" xfId="2" applyFont="1" applyBorder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168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168" fontId="59" fillId="0" borderId="33" xfId="2" applyNumberFormat="1" applyFont="1" applyBorder="1"/>
    <xf numFmtId="0" fontId="52" fillId="0" borderId="28" xfId="2" applyBorder="1"/>
    <xf numFmtId="168" fontId="52" fillId="0" borderId="38" xfId="2" applyNumberFormat="1" applyBorder="1"/>
    <xf numFmtId="168" fontId="52" fillId="6" borderId="38" xfId="2" applyNumberFormat="1" applyFill="1" applyBorder="1"/>
    <xf numFmtId="168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7" borderId="37" xfId="2" applyNumberFormat="1" applyFont="1" applyFill="1" applyBorder="1"/>
    <xf numFmtId="44" fontId="61" fillId="7" borderId="39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168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168" fontId="59" fillId="0" borderId="31" xfId="2" applyNumberFormat="1" applyFont="1" applyBorder="1"/>
    <xf numFmtId="169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168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4" fontId="54" fillId="0" borderId="37" xfId="2" applyNumberFormat="1" applyFont="1" applyBorder="1"/>
    <xf numFmtId="44" fontId="54" fillId="0" borderId="39" xfId="2" applyNumberFormat="1" applyFont="1" applyBorder="1"/>
  </cellXfs>
  <cellStyles count="4">
    <cellStyle name="Excel Built-in Normal" xfId="3" xr:uid="{8077071B-4909-4389-B2EE-E631C260A99D}"/>
    <cellStyle name="Hypertextový odkaz" xfId="1" builtinId="8"/>
    <cellStyle name="Normální" xfId="0" builtinId="0" customBuiltin="1"/>
    <cellStyle name="Normální 2" xfId="2" xr:uid="{6472624A-CDE6-43F1-A639-EEE9B5C4934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252002" TargetMode="External"/><Relationship Id="rId13" Type="http://schemas.openxmlformats.org/officeDocument/2006/relationships/hyperlink" Target="https://podminky.urs.cz/item/CS_URS_2024_01/998011003" TargetMode="External"/><Relationship Id="rId18" Type="http://schemas.openxmlformats.org/officeDocument/2006/relationships/hyperlink" Target="https://podminky.urs.cz/item/CS_URS_2024_01/713131151" TargetMode="External"/><Relationship Id="rId3" Type="http://schemas.openxmlformats.org/officeDocument/2006/relationships/hyperlink" Target="https://podminky.urs.cz/item/CS_URS_2024_01/622151011" TargetMode="External"/><Relationship Id="rId21" Type="http://schemas.openxmlformats.org/officeDocument/2006/relationships/hyperlink" Target="https://podminky.urs.cz/item/CS_URS_2024_01/998713103" TargetMode="External"/><Relationship Id="rId7" Type="http://schemas.openxmlformats.org/officeDocument/2006/relationships/hyperlink" Target="https://podminky.urs.cz/item/CS_URS_2024_01/622252001" TargetMode="External"/><Relationship Id="rId12" Type="http://schemas.openxmlformats.org/officeDocument/2006/relationships/hyperlink" Target="https://podminky.urs.cz/item/CS_URS_2024_01/941211111" TargetMode="External"/><Relationship Id="rId17" Type="http://schemas.openxmlformats.org/officeDocument/2006/relationships/hyperlink" Target="https://podminky.urs.cz/item/CS_URS_2024_01/713131145" TargetMode="External"/><Relationship Id="rId2" Type="http://schemas.openxmlformats.org/officeDocument/2006/relationships/hyperlink" Target="https://podminky.urs.cz/item/CS_URS_2024_01/622151001" TargetMode="External"/><Relationship Id="rId16" Type="http://schemas.openxmlformats.org/officeDocument/2006/relationships/hyperlink" Target="https://podminky.urs.cz/item/CS_URS_2024_01/713121112" TargetMode="External"/><Relationship Id="rId20" Type="http://schemas.openxmlformats.org/officeDocument/2006/relationships/hyperlink" Target="https://podminky.urs.cz/item/CS_URS_2024_01/713151132" TargetMode="External"/><Relationship Id="rId1" Type="http://schemas.openxmlformats.org/officeDocument/2006/relationships/hyperlink" Target="https://podminky.urs.cz/item/CS_URS_2024_01/622131121" TargetMode="External"/><Relationship Id="rId6" Type="http://schemas.openxmlformats.org/officeDocument/2006/relationships/hyperlink" Target="https://podminky.urs.cz/item/CS_URS_2024_01/622212051" TargetMode="External"/><Relationship Id="rId11" Type="http://schemas.openxmlformats.org/officeDocument/2006/relationships/hyperlink" Target="https://podminky.urs.cz/item/CS_URS_2024_01/629991012" TargetMode="External"/><Relationship Id="rId5" Type="http://schemas.openxmlformats.org/officeDocument/2006/relationships/hyperlink" Target="https://podminky.urs.cz/item/CS_URS_2024_01/622211021" TargetMode="External"/><Relationship Id="rId15" Type="http://schemas.openxmlformats.org/officeDocument/2006/relationships/hyperlink" Target="https://podminky.urs.cz/item/CS_URS_2024_01/713121111" TargetMode="External"/><Relationship Id="rId10" Type="http://schemas.openxmlformats.org/officeDocument/2006/relationships/hyperlink" Target="https://podminky.urs.cz/item/CS_URS_2024_01/622521012" TargetMode="External"/><Relationship Id="rId19" Type="http://schemas.openxmlformats.org/officeDocument/2006/relationships/hyperlink" Target="https://podminky.urs.cz/item/CS_URS_2024_01/713151111" TargetMode="External"/><Relationship Id="rId4" Type="http://schemas.openxmlformats.org/officeDocument/2006/relationships/hyperlink" Target="https://podminky.urs.cz/item/CS_URS_2024_01/622211021" TargetMode="External"/><Relationship Id="rId9" Type="http://schemas.openxmlformats.org/officeDocument/2006/relationships/hyperlink" Target="https://podminky.urs.cz/item/CS_URS_2024_01/622511102" TargetMode="External"/><Relationship Id="rId14" Type="http://schemas.openxmlformats.org/officeDocument/2006/relationships/hyperlink" Target="https://podminky.urs.cz/item/CS_URS_2024_01/7131211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3" Type="http://schemas.openxmlformats.org/officeDocument/2006/relationships/hyperlink" Target="https://podminky.urs.cz/item/CS_URS_2023_01/11320111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1362021" TargetMode="External"/><Relationship Id="rId117" Type="http://schemas.openxmlformats.org/officeDocument/2006/relationships/hyperlink" Target="https://podminky.urs.cz/item/CS_URS_2023_01/776251111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4032165" TargetMode="External"/><Relationship Id="rId47" Type="http://schemas.openxmlformats.org/officeDocument/2006/relationships/hyperlink" Target="https://podminky.urs.cz/item/CS_URS_2023_01/997013501" TargetMode="External"/><Relationship Id="rId63" Type="http://schemas.openxmlformats.org/officeDocument/2006/relationships/hyperlink" Target="https://podminky.urs.cz/item/CS_URS_2023_01/725310823" TargetMode="External"/><Relationship Id="rId68" Type="http://schemas.openxmlformats.org/officeDocument/2006/relationships/hyperlink" Target="https://podminky.urs.cz/item/CS_URS_2023_01/762512261" TargetMode="External"/><Relationship Id="rId84" Type="http://schemas.openxmlformats.org/officeDocument/2006/relationships/hyperlink" Target="https://podminky.urs.cz/item/CS_URS_2023_01/763131452" TargetMode="External"/><Relationship Id="rId89" Type="http://schemas.openxmlformats.org/officeDocument/2006/relationships/hyperlink" Target="https://podminky.urs.cz/item/CS_URS_2023_01/764002812" TargetMode="External"/><Relationship Id="rId112" Type="http://schemas.openxmlformats.org/officeDocument/2006/relationships/hyperlink" Target="https://podminky.urs.cz/item/CS_URS_2023_01/998771103" TargetMode="External"/><Relationship Id="rId133" Type="http://schemas.openxmlformats.org/officeDocument/2006/relationships/hyperlink" Target="https://podminky.urs.cz/item/CS_URS_2023_01/783314101" TargetMode="External"/><Relationship Id="rId138" Type="http://schemas.openxmlformats.org/officeDocument/2006/relationships/hyperlink" Target="https://podminky.urs.cz/item/CS_URS_2023_01/784191001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14741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2081141" TargetMode="External"/><Relationship Id="rId37" Type="http://schemas.openxmlformats.org/officeDocument/2006/relationships/hyperlink" Target="https://podminky.urs.cz/item/CS_URS_2022_01/965082941" TargetMode="External"/><Relationship Id="rId53" Type="http://schemas.openxmlformats.org/officeDocument/2006/relationships/hyperlink" Target="https://podminky.urs.cz/item/CS_URS_2023_01/997013655" TargetMode="External"/><Relationship Id="rId58" Type="http://schemas.openxmlformats.org/officeDocument/2006/relationships/hyperlink" Target="https://podminky.urs.cz/item/CS_URS_2023_01/998711103" TargetMode="External"/><Relationship Id="rId74" Type="http://schemas.openxmlformats.org/officeDocument/2006/relationships/hyperlink" Target="https://podminky.urs.cz/item/CS_URS_2023_01/762822850" TargetMode="External"/><Relationship Id="rId79" Type="http://schemas.openxmlformats.org/officeDocument/2006/relationships/hyperlink" Target="https://podminky.urs.cz/item/CS_URS_2023_01/763111741" TargetMode="External"/><Relationship Id="rId102" Type="http://schemas.openxmlformats.org/officeDocument/2006/relationships/hyperlink" Target="https://podminky.urs.cz/item/CS_URS_2023_01/998766103" TargetMode="External"/><Relationship Id="rId123" Type="http://schemas.openxmlformats.org/officeDocument/2006/relationships/hyperlink" Target="https://podminky.urs.cz/item/CS_URS_2023_01/781111011" TargetMode="External"/><Relationship Id="rId128" Type="http://schemas.openxmlformats.org/officeDocument/2006/relationships/hyperlink" Target="https://podminky.urs.cz/item/CS_URS_2023_01/781494111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2_01/764002851" TargetMode="External"/><Relationship Id="rId95" Type="http://schemas.openxmlformats.org/officeDocument/2006/relationships/hyperlink" Target="https://podminky.urs.cz/item/CS_URS_2023_01/998764103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43" Type="http://schemas.openxmlformats.org/officeDocument/2006/relationships/hyperlink" Target="https://podminky.urs.cz/item/CS_URS_2023_01/975021311" TargetMode="External"/><Relationship Id="rId48" Type="http://schemas.openxmlformats.org/officeDocument/2006/relationships/hyperlink" Target="https://podminky.urs.cz/item/CS_URS_2023_01/997013509" TargetMode="External"/><Relationship Id="rId64" Type="http://schemas.openxmlformats.org/officeDocument/2006/relationships/hyperlink" Target="https://podminky.urs.cz/item/CS_URS_2022_01/725590813" TargetMode="External"/><Relationship Id="rId69" Type="http://schemas.openxmlformats.org/officeDocument/2006/relationships/hyperlink" Target="https://podminky.urs.cz/item/CS_URS_2023_01/762521812" TargetMode="External"/><Relationship Id="rId113" Type="http://schemas.openxmlformats.org/officeDocument/2006/relationships/hyperlink" Target="https://podminky.urs.cz/item/CS_URS_2023_01/776111311" TargetMode="External"/><Relationship Id="rId118" Type="http://schemas.openxmlformats.org/officeDocument/2006/relationships/hyperlink" Target="https://podminky.urs.cz/item/CS_URS_2023_01/776410811" TargetMode="External"/><Relationship Id="rId134" Type="http://schemas.openxmlformats.org/officeDocument/2006/relationships/hyperlink" Target="https://podminky.urs.cz/item/CS_URS_2023_01/783315101" TargetMode="External"/><Relationship Id="rId139" Type="http://schemas.openxmlformats.org/officeDocument/2006/relationships/hyperlink" Target="https://podminky.urs.cz/item/CS_URS_2023_01/784191007" TargetMode="Externa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07" TargetMode="External"/><Relationship Id="rId72" Type="http://schemas.openxmlformats.org/officeDocument/2006/relationships/hyperlink" Target="https://podminky.urs.cz/item/CS_URS_2023_01/762822820" TargetMode="External"/><Relationship Id="rId80" Type="http://schemas.openxmlformats.org/officeDocument/2006/relationships/hyperlink" Target="https://podminky.urs.cz/item/CS_URS_2023_01/763113323" TargetMode="External"/><Relationship Id="rId85" Type="http://schemas.openxmlformats.org/officeDocument/2006/relationships/hyperlink" Target="https://podminky.urs.cz/item/CS_URS_2023_01/763131751" TargetMode="External"/><Relationship Id="rId93" Type="http://schemas.openxmlformats.org/officeDocument/2006/relationships/hyperlink" Target="https://podminky.urs.cz/item/CS_URS_2023_01/764004861" TargetMode="External"/><Relationship Id="rId98" Type="http://schemas.openxmlformats.org/officeDocument/2006/relationships/hyperlink" Target="https://podminky.urs.cz/item/CS_URS_2023_01/998765103" TargetMode="External"/><Relationship Id="rId121" Type="http://schemas.openxmlformats.org/officeDocument/2006/relationships/hyperlink" Target="https://podminky.urs.cz/item/CS_URS_2023_01/776991121" TargetMode="External"/><Relationship Id="rId142" Type="http://schemas.openxmlformats.org/officeDocument/2006/relationships/hyperlink" Target="https://podminky.urs.cz/item/CS_URS_2022_01/049002000" TargetMode="External"/><Relationship Id="rId3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25" Type="http://schemas.openxmlformats.org/officeDocument/2006/relationships/hyperlink" Target="https://podminky.urs.cz/item/CS_URS_2023_01/631319012" TargetMode="External"/><Relationship Id="rId33" Type="http://schemas.openxmlformats.org/officeDocument/2006/relationships/hyperlink" Target="https://podminky.urs.cz/item/CS_URS_2023_01/963031434" TargetMode="External"/><Relationship Id="rId38" Type="http://schemas.openxmlformats.org/officeDocument/2006/relationships/hyperlink" Target="https://podminky.urs.cz/item/CS_URS_2023_01/968072355" TargetMode="External"/><Relationship Id="rId46" Type="http://schemas.openxmlformats.org/officeDocument/2006/relationships/hyperlink" Target="https://podminky.urs.cz/item/CS_URS_2023_01/997013112" TargetMode="External"/><Relationship Id="rId59" Type="http://schemas.openxmlformats.org/officeDocument/2006/relationships/hyperlink" Target="https://podminky.urs.cz/item/CS_URS_2023_01/721242105" TargetMode="External"/><Relationship Id="rId67" Type="http://schemas.openxmlformats.org/officeDocument/2006/relationships/hyperlink" Target="https://podminky.urs.cz/item/CS_URS_2023_01/762341821" TargetMode="External"/><Relationship Id="rId103" Type="http://schemas.openxmlformats.org/officeDocument/2006/relationships/hyperlink" Target="https://podminky.urs.cz/item/CS_URS_2023_01/767161813" TargetMode="External"/><Relationship Id="rId108" Type="http://schemas.openxmlformats.org/officeDocument/2006/relationships/hyperlink" Target="https://podminky.urs.cz/item/CS_URS_2023_01/771571810" TargetMode="External"/><Relationship Id="rId116" Type="http://schemas.openxmlformats.org/officeDocument/2006/relationships/hyperlink" Target="https://podminky.urs.cz/item/CS_URS_2023_01/776201812" TargetMode="External"/><Relationship Id="rId124" Type="http://schemas.openxmlformats.org/officeDocument/2006/relationships/hyperlink" Target="https://podminky.urs.cz/item/CS_URS_2023_01/781121011" TargetMode="External"/><Relationship Id="rId129" Type="http://schemas.openxmlformats.org/officeDocument/2006/relationships/hyperlink" Target="https://podminky.urs.cz/item/CS_URS_2023_01/781495211" TargetMode="External"/><Relationship Id="rId137" Type="http://schemas.openxmlformats.org/officeDocument/2006/relationships/hyperlink" Target="https://podminky.urs.cz/item/CS_URS_2023_01/784181112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68072455" TargetMode="External"/><Relationship Id="rId54" Type="http://schemas.openxmlformats.org/officeDocument/2006/relationships/hyperlink" Target="https://podminky.urs.cz/item/CS_URS_2023_01/997013811" TargetMode="External"/><Relationship Id="rId62" Type="http://schemas.openxmlformats.org/officeDocument/2006/relationships/hyperlink" Target="https://podminky.urs.cz/item/CS_URS_2023_01/725210821" TargetMode="External"/><Relationship Id="rId70" Type="http://schemas.openxmlformats.org/officeDocument/2006/relationships/hyperlink" Target="https://podminky.urs.cz/item/CS_URS_2023_01/762795000" TargetMode="External"/><Relationship Id="rId75" Type="http://schemas.openxmlformats.org/officeDocument/2006/relationships/hyperlink" Target="https://podminky.urs.cz/item/CS_URS_2023_01/998762103" TargetMode="External"/><Relationship Id="rId83" Type="http://schemas.openxmlformats.org/officeDocument/2006/relationships/hyperlink" Target="https://podminky.urs.cz/item/CS_URS_2023_01/763131431" TargetMode="External"/><Relationship Id="rId88" Type="http://schemas.openxmlformats.org/officeDocument/2006/relationships/hyperlink" Target="https://podminky.urs.cz/item/CS_URS_2023_01/764002801" TargetMode="External"/><Relationship Id="rId91" Type="http://schemas.openxmlformats.org/officeDocument/2006/relationships/hyperlink" Target="https://podminky.urs.cz/item/CS_URS_2023_01/764002871" TargetMode="External"/><Relationship Id="rId96" Type="http://schemas.openxmlformats.org/officeDocument/2006/relationships/hyperlink" Target="https://podminky.urs.cz/item/CS_URS_2023_01/765131857" TargetMode="External"/><Relationship Id="rId111" Type="http://schemas.openxmlformats.org/officeDocument/2006/relationships/hyperlink" Target="https://podminky.urs.cz/item/CS_URS_2023_01/771592011" TargetMode="External"/><Relationship Id="rId132" Type="http://schemas.openxmlformats.org/officeDocument/2006/relationships/hyperlink" Target="https://podminky.urs.cz/item/CS_URS_2023_01/783301313" TargetMode="External"/><Relationship Id="rId140" Type="http://schemas.openxmlformats.org/officeDocument/2006/relationships/hyperlink" Target="https://podminky.urs.cz/item/CS_URS_2023_01/HZS1331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34648111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36" Type="http://schemas.openxmlformats.org/officeDocument/2006/relationships/hyperlink" Target="https://podminky.urs.cz/item/CS_URS_2023_01/965043441" TargetMode="External"/><Relationship Id="rId49" Type="http://schemas.openxmlformats.org/officeDocument/2006/relationships/hyperlink" Target="https://podminky.urs.cz/item/CS_URS_2023_01/997013601" TargetMode="External"/><Relationship Id="rId57" Type="http://schemas.openxmlformats.org/officeDocument/2006/relationships/hyperlink" Target="https://podminky.urs.cz/item/CS_URS_2023_01/711471053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6121112" TargetMode="External"/><Relationship Id="rId119" Type="http://schemas.openxmlformats.org/officeDocument/2006/relationships/hyperlink" Target="https://podminky.urs.cz/item/CS_URS_2023_01/776411111" TargetMode="External"/><Relationship Id="rId127" Type="http://schemas.openxmlformats.org/officeDocument/2006/relationships/hyperlink" Target="https://podminky.urs.cz/item/CS_URS_2023_01/78147411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44" Type="http://schemas.openxmlformats.org/officeDocument/2006/relationships/hyperlink" Target="https://podminky.urs.cz/item/CS_URS_2023_01/978012191" TargetMode="External"/><Relationship Id="rId52" Type="http://schemas.openxmlformats.org/officeDocument/2006/relationships/hyperlink" Target="https://podminky.urs.cz/item/CS_URS_2023_01/997013631" TargetMode="External"/><Relationship Id="rId60" Type="http://schemas.openxmlformats.org/officeDocument/2006/relationships/hyperlink" Target="https://podminky.urs.cz/item/CS_URS_2023_01/998721103" TargetMode="External"/><Relationship Id="rId65" Type="http://schemas.openxmlformats.org/officeDocument/2006/relationships/hyperlink" Target="https://podminky.urs.cz/item/CS_URS_2023_01/725820802" TargetMode="External"/><Relationship Id="rId73" Type="http://schemas.openxmlformats.org/officeDocument/2006/relationships/hyperlink" Target="https://podminky.urs.cz/item/CS_URS_2023_01/762822840" TargetMode="External"/><Relationship Id="rId78" Type="http://schemas.openxmlformats.org/officeDocument/2006/relationships/hyperlink" Target="https://podminky.urs.cz/item/CS_URS_2023_01/763111431" TargetMode="External"/><Relationship Id="rId81" Type="http://schemas.openxmlformats.org/officeDocument/2006/relationships/hyperlink" Target="https://podminky.urs.cz/item/CS_URS_2023_01/763113341" TargetMode="External"/><Relationship Id="rId86" Type="http://schemas.openxmlformats.org/officeDocument/2006/relationships/hyperlink" Target="https://podminky.urs.cz/item/CS_URS_2023_01/763161721" TargetMode="External"/><Relationship Id="rId94" Type="http://schemas.openxmlformats.org/officeDocument/2006/relationships/hyperlink" Target="https://podminky.urs.cz/item/CS_URS_2023_01/764246446" TargetMode="External"/><Relationship Id="rId99" Type="http://schemas.openxmlformats.org/officeDocument/2006/relationships/hyperlink" Target="https://podminky.urs.cz/item/CS_URS_2023_01/766221811" TargetMode="External"/><Relationship Id="rId101" Type="http://schemas.openxmlformats.org/officeDocument/2006/relationships/hyperlink" Target="https://podminky.urs.cz/item/CS_URS_2023_01/766812840" TargetMode="External"/><Relationship Id="rId122" Type="http://schemas.openxmlformats.org/officeDocument/2006/relationships/hyperlink" Target="https://podminky.urs.cz/item/CS_URS_2023_01/998776103" TargetMode="External"/><Relationship Id="rId130" Type="http://schemas.openxmlformats.org/officeDocument/2006/relationships/hyperlink" Target="https://podminky.urs.cz/item/CS_URS_2023_01/998781103" TargetMode="External"/><Relationship Id="rId135" Type="http://schemas.openxmlformats.org/officeDocument/2006/relationships/hyperlink" Target="https://podminky.urs.cz/item/CS_URS_2023_01/783317101" TargetMode="External"/><Relationship Id="rId143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6" TargetMode="External"/><Relationship Id="rId109" Type="http://schemas.openxmlformats.org/officeDocument/2006/relationships/hyperlink" Target="https://podminky.urs.cz/item/CS_URS_2023_01/771574111" TargetMode="External"/><Relationship Id="rId34" Type="http://schemas.openxmlformats.org/officeDocument/2006/relationships/hyperlink" Target="https://podminky.urs.cz/item/CS_URS_2023_01/963042819" TargetMode="External"/><Relationship Id="rId50" Type="http://schemas.openxmlformats.org/officeDocument/2006/relationships/hyperlink" Target="https://podminky.urs.cz/item/CS_URS_2023_01/997013603" TargetMode="External"/><Relationship Id="rId55" Type="http://schemas.openxmlformats.org/officeDocument/2006/relationships/hyperlink" Target="https://podminky.urs.cz/item/CS_URS_2023_01/997013821" TargetMode="External"/><Relationship Id="rId76" Type="http://schemas.openxmlformats.org/officeDocument/2006/relationships/hyperlink" Target="https://podminky.urs.cz/item/CS_URS_2023_01/763111411" TargetMode="External"/><Relationship Id="rId97" Type="http://schemas.openxmlformats.org/officeDocument/2006/relationships/hyperlink" Target="https://podminky.urs.cz/item/CS_URS_2023_01/765231851" TargetMode="External"/><Relationship Id="rId104" Type="http://schemas.openxmlformats.org/officeDocument/2006/relationships/hyperlink" Target="https://podminky.urs.cz/item/CS_URS_2023_01/998767103" TargetMode="External"/><Relationship Id="rId120" Type="http://schemas.openxmlformats.org/officeDocument/2006/relationships/hyperlink" Target="https://podminky.urs.cz/item/CS_URS_2023_01/776421312" TargetMode="External"/><Relationship Id="rId125" Type="http://schemas.openxmlformats.org/officeDocument/2006/relationships/hyperlink" Target="https://podminky.urs.cz/item/CS_URS_2023_01/781151031" TargetMode="External"/><Relationship Id="rId141" Type="http://schemas.openxmlformats.org/officeDocument/2006/relationships/hyperlink" Target="https://podminky.urs.cz/item/CS_URS_2022_01/042503000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11811" TargetMode="External"/><Relationship Id="rId92" Type="http://schemas.openxmlformats.org/officeDocument/2006/relationships/hyperlink" Target="https://podminky.urs.cz/item/CS_URS_2023_01/764004801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357" TargetMode="External"/><Relationship Id="rId45" Type="http://schemas.openxmlformats.org/officeDocument/2006/relationships/hyperlink" Target="https://podminky.urs.cz/item/CS_URS_2023_01/978035117" TargetMode="External"/><Relationship Id="rId66" Type="http://schemas.openxmlformats.org/officeDocument/2006/relationships/hyperlink" Target="https://podminky.urs.cz/item/CS_URS_2023_01/762331813" TargetMode="External"/><Relationship Id="rId87" Type="http://schemas.openxmlformats.org/officeDocument/2006/relationships/hyperlink" Target="https://podminky.urs.cz/item/CS_URS_2023_01/998763303" TargetMode="External"/><Relationship Id="rId110" Type="http://schemas.openxmlformats.org/officeDocument/2006/relationships/hyperlink" Target="https://podminky.urs.cz/item/CS_URS_2023_01/771591112" TargetMode="External"/><Relationship Id="rId115" Type="http://schemas.openxmlformats.org/officeDocument/2006/relationships/hyperlink" Target="https://podminky.urs.cz/item/CS_URS_2023_01/776141122" TargetMode="External"/><Relationship Id="rId131" Type="http://schemas.openxmlformats.org/officeDocument/2006/relationships/hyperlink" Target="https://podminky.urs.cz/item/CS_URS_2023_01/783301303" TargetMode="External"/><Relationship Id="rId136" Type="http://schemas.openxmlformats.org/officeDocument/2006/relationships/hyperlink" Target="https://podminky.urs.cz/item/CS_URS_2023_01/784111001" TargetMode="External"/><Relationship Id="rId61" Type="http://schemas.openxmlformats.org/officeDocument/2006/relationships/hyperlink" Target="https://podminky.urs.cz/item/CS_URS_2023_01/725110814" TargetMode="External"/><Relationship Id="rId82" Type="http://schemas.openxmlformats.org/officeDocument/2006/relationships/hyperlink" Target="https://podminky.urs.cz/item/CS_URS_2023_01/763121411" TargetMode="External"/><Relationship Id="rId19" Type="http://schemas.openxmlformats.org/officeDocument/2006/relationships/hyperlink" Target="https://podminky.urs.cz/item/CS_URS_2023_01/612131121" TargetMode="External"/><Relationship Id="rId14" Type="http://schemas.openxmlformats.org/officeDocument/2006/relationships/hyperlink" Target="https://podminky.urs.cz/item/CS_URS_2023_01/346244381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2241" TargetMode="External"/><Relationship Id="rId56" Type="http://schemas.openxmlformats.org/officeDocument/2006/relationships/hyperlink" Target="https://podminky.urs.cz/item/CS_URS_2023_01/998011003" TargetMode="External"/><Relationship Id="rId77" Type="http://schemas.openxmlformats.org/officeDocument/2006/relationships/hyperlink" Target="https://podminky.urs.cz/item/CS_URS_2023_01/763111414" TargetMode="External"/><Relationship Id="rId100" Type="http://schemas.openxmlformats.org/officeDocument/2006/relationships/hyperlink" Target="https://podminky.urs.cz/item/CS_URS_2023_01/766691914" TargetMode="External"/><Relationship Id="rId105" Type="http://schemas.openxmlformats.org/officeDocument/2006/relationships/hyperlink" Target="https://podminky.urs.cz/item/CS_URS_2023_01/771111011" TargetMode="External"/><Relationship Id="rId126" Type="http://schemas.openxmlformats.org/officeDocument/2006/relationships/hyperlink" Target="https://podminky.urs.cz/item/CS_URS_2023_01/78147181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5103" TargetMode="External"/><Relationship Id="rId3" Type="http://schemas.openxmlformats.org/officeDocument/2006/relationships/hyperlink" Target="https://podminky.urs.cz/item/CS_URS_2022_01/733322223" TargetMode="External"/><Relationship Id="rId7" Type="http://schemas.openxmlformats.org/officeDocument/2006/relationships/hyperlink" Target="https://podminky.urs.cz/item/CS_URS_2022_01/998734103" TargetMode="External"/><Relationship Id="rId2" Type="http://schemas.openxmlformats.org/officeDocument/2006/relationships/hyperlink" Target="https://podminky.urs.cz/item/CS_URS_2022_01/733322222" TargetMode="External"/><Relationship Id="rId1" Type="http://schemas.openxmlformats.org/officeDocument/2006/relationships/hyperlink" Target="https://podminky.urs.cz/item/CS_URS_2022_01/733322221" TargetMode="External"/><Relationship Id="rId6" Type="http://schemas.openxmlformats.org/officeDocument/2006/relationships/hyperlink" Target="https://podminky.urs.cz/item/CS_URS_2022_01/998733103" TargetMode="External"/><Relationship Id="rId5" Type="http://schemas.openxmlformats.org/officeDocument/2006/relationships/hyperlink" Target="https://podminky.urs.cz/item/CS_URS_2022_01/733811232" TargetMode="External"/><Relationship Id="rId4" Type="http://schemas.openxmlformats.org/officeDocument/2006/relationships/hyperlink" Target="https://podminky.urs.cz/item/CS_URS_2022_01/733322224" TargetMode="External"/><Relationship Id="rId9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41171122" TargetMode="External"/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417321414" TargetMode="Externa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3"/>
      <c r="BS8" s="17" t="s">
        <v>6</v>
      </c>
    </row>
    <row r="9" spans="1:74" ht="14.45" customHeight="1">
      <c r="B9" s="20"/>
      <c r="AR9" s="20"/>
      <c r="BE9" s="2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3"/>
      <c r="BS11" s="17" t="s">
        <v>6</v>
      </c>
    </row>
    <row r="12" spans="1:74" ht="6.95" customHeight="1">
      <c r="B12" s="20"/>
      <c r="AR12" s="20"/>
      <c r="BE12" s="2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3"/>
      <c r="BS13" s="17" t="s">
        <v>6</v>
      </c>
    </row>
    <row r="14" spans="1:74" ht="12.75">
      <c r="B14" s="20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28</v>
      </c>
      <c r="AN14" s="29" t="s">
        <v>30</v>
      </c>
      <c r="AR14" s="20"/>
      <c r="BE14" s="283"/>
      <c r="BS14" s="17" t="s">
        <v>6</v>
      </c>
    </row>
    <row r="15" spans="1:74" ht="6.95" customHeight="1">
      <c r="B15" s="20"/>
      <c r="AR15" s="20"/>
      <c r="BE15" s="2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3"/>
      <c r="BS17" s="17" t="s">
        <v>33</v>
      </c>
    </row>
    <row r="18" spans="2:71" ht="6.95" customHeight="1">
      <c r="B18" s="20"/>
      <c r="AR18" s="20"/>
      <c r="BE18" s="2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3"/>
      <c r="BS20" s="17" t="s">
        <v>4</v>
      </c>
    </row>
    <row r="21" spans="2:71" ht="6.95" customHeight="1">
      <c r="B21" s="20"/>
      <c r="AR21" s="20"/>
      <c r="BE21" s="283"/>
    </row>
    <row r="22" spans="2:71" ht="12" customHeight="1">
      <c r="B22" s="20"/>
      <c r="D22" s="27" t="s">
        <v>36</v>
      </c>
      <c r="AR22" s="20"/>
      <c r="BE22" s="283"/>
    </row>
    <row r="23" spans="2:71" ht="47.25" customHeight="1">
      <c r="B23" s="20"/>
      <c r="E23" s="290" t="s">
        <v>37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0"/>
      <c r="BE23" s="283"/>
    </row>
    <row r="24" spans="2:71" ht="6.95" customHeight="1">
      <c r="B24" s="20"/>
      <c r="AR24" s="20"/>
      <c r="BE24" s="2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3"/>
    </row>
    <row r="27" spans="2:71" s="1" customFormat="1" ht="6.95" customHeight="1">
      <c r="B27" s="32"/>
      <c r="AR27" s="32"/>
      <c r="BE27" s="283"/>
    </row>
    <row r="28" spans="2:71" s="1" customFormat="1" ht="12.75">
      <c r="B28" s="32"/>
      <c r="L28" s="293" t="s">
        <v>39</v>
      </c>
      <c r="M28" s="293"/>
      <c r="N28" s="293"/>
      <c r="O28" s="293"/>
      <c r="P28" s="293"/>
      <c r="W28" s="293" t="s">
        <v>40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41</v>
      </c>
      <c r="AL28" s="293"/>
      <c r="AM28" s="293"/>
      <c r="AN28" s="293"/>
      <c r="AO28" s="293"/>
      <c r="AR28" s="32"/>
      <c r="BE28" s="283"/>
    </row>
    <row r="29" spans="2:71" s="2" customFormat="1" ht="14.45" customHeight="1">
      <c r="B29" s="36"/>
      <c r="D29" s="27" t="s">
        <v>42</v>
      </c>
      <c r="F29" s="27" t="s">
        <v>43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284"/>
    </row>
    <row r="30" spans="2:71" s="2" customFormat="1" ht="14.45" customHeight="1">
      <c r="B30" s="36"/>
      <c r="F30" s="27" t="s">
        <v>44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284"/>
    </row>
    <row r="31" spans="2:71" s="2" customFormat="1" ht="14.45" hidden="1" customHeight="1">
      <c r="B31" s="36"/>
      <c r="F31" s="27" t="s">
        <v>45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284"/>
    </row>
    <row r="32" spans="2:71" s="2" customFormat="1" ht="14.45" hidden="1" customHeight="1">
      <c r="B32" s="36"/>
      <c r="F32" s="27" t="s">
        <v>46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284"/>
    </row>
    <row r="33" spans="2:44" s="2" customFormat="1" ht="14.45" hidden="1" customHeight="1">
      <c r="B33" s="36"/>
      <c r="F33" s="27" t="s">
        <v>47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0" t="s">
        <v>50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Rekonstrukce č.p. 224, Hálkova ulice, Chomutov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7" t="str">
        <f>IF(AN8= "","",AN8)</f>
        <v>5. 5. 2022</v>
      </c>
      <c r="AN47" s="30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8" t="str">
        <f>IF(E17="","",E17)</f>
        <v>SM Projekt s.r.o.</v>
      </c>
      <c r="AN49" s="309"/>
      <c r="AO49" s="309"/>
      <c r="AP49" s="309"/>
      <c r="AR49" s="32"/>
      <c r="AS49" s="310" t="s">
        <v>52</v>
      </c>
      <c r="AT49" s="31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8" t="str">
        <f>IF(E20="","",E20)</f>
        <v>Jaroslav Kudláček</v>
      </c>
      <c r="AN50" s="309"/>
      <c r="AO50" s="309"/>
      <c r="AP50" s="309"/>
      <c r="AR50" s="32"/>
      <c r="AS50" s="312"/>
      <c r="AT50" s="313"/>
      <c r="BD50" s="53"/>
    </row>
    <row r="51" spans="1:91" s="1" customFormat="1" ht="10.9" customHeight="1">
      <c r="B51" s="32"/>
      <c r="AR51" s="32"/>
      <c r="AS51" s="312"/>
      <c r="AT51" s="313"/>
      <c r="BD51" s="53"/>
    </row>
    <row r="52" spans="1:91" s="1" customFormat="1" ht="29.25" customHeight="1">
      <c r="B52" s="32"/>
      <c r="C52" s="274" t="s">
        <v>53</v>
      </c>
      <c r="D52" s="275"/>
      <c r="E52" s="275"/>
      <c r="F52" s="275"/>
      <c r="G52" s="275"/>
      <c r="H52" s="54"/>
      <c r="I52" s="278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305" t="s">
        <v>55</v>
      </c>
      <c r="AH52" s="275"/>
      <c r="AI52" s="275"/>
      <c r="AJ52" s="275"/>
      <c r="AK52" s="275"/>
      <c r="AL52" s="275"/>
      <c r="AM52" s="275"/>
      <c r="AN52" s="278" t="s">
        <v>56</v>
      </c>
      <c r="AO52" s="275"/>
      <c r="AP52" s="27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1">
        <f>ROUND(AG55+SUM(AG56:AG58)+AG64,2)</f>
        <v>0</v>
      </c>
      <c r="AH54" s="281"/>
      <c r="AI54" s="281"/>
      <c r="AJ54" s="281"/>
      <c r="AK54" s="281"/>
      <c r="AL54" s="281"/>
      <c r="AM54" s="281"/>
      <c r="AN54" s="314">
        <f t="shared" ref="AN54:AN64" si="0">SUM(AG54,AT54)</f>
        <v>0</v>
      </c>
      <c r="AO54" s="314"/>
      <c r="AP54" s="314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6" t="s">
        <v>77</v>
      </c>
      <c r="E55" s="276"/>
      <c r="F55" s="276"/>
      <c r="G55" s="276"/>
      <c r="H55" s="276"/>
      <c r="I55" s="74"/>
      <c r="J55" s="276" t="s">
        <v>78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306">
        <f>'SO 01 - Demolice'!J30</f>
        <v>0</v>
      </c>
      <c r="AH55" s="302"/>
      <c r="AI55" s="302"/>
      <c r="AJ55" s="302"/>
      <c r="AK55" s="302"/>
      <c r="AL55" s="302"/>
      <c r="AM55" s="302"/>
      <c r="AN55" s="306">
        <f t="shared" si="0"/>
        <v>0</v>
      </c>
      <c r="AO55" s="302"/>
      <c r="AP55" s="302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Demolice'!P92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6" t="s">
        <v>83</v>
      </c>
      <c r="E56" s="276"/>
      <c r="F56" s="276"/>
      <c r="G56" s="276"/>
      <c r="H56" s="276"/>
      <c r="I56" s="74"/>
      <c r="J56" s="276" t="s">
        <v>84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306">
        <f>'SO 02 - Opatření ke sníže...'!J30</f>
        <v>0</v>
      </c>
      <c r="AH56" s="302"/>
      <c r="AI56" s="302"/>
      <c r="AJ56" s="302"/>
      <c r="AK56" s="302"/>
      <c r="AL56" s="302"/>
      <c r="AM56" s="302"/>
      <c r="AN56" s="306">
        <f t="shared" si="0"/>
        <v>0</v>
      </c>
      <c r="AO56" s="302"/>
      <c r="AP56" s="302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6" t="s">
        <v>86</v>
      </c>
      <c r="E57" s="276"/>
      <c r="F57" s="276"/>
      <c r="G57" s="276"/>
      <c r="H57" s="276"/>
      <c r="I57" s="74"/>
      <c r="J57" s="276" t="s">
        <v>87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306">
        <f>'SO 03 - Venkovní úpravy'!J30</f>
        <v>0</v>
      </c>
      <c r="AH57" s="302"/>
      <c r="AI57" s="302"/>
      <c r="AJ57" s="302"/>
      <c r="AK57" s="302"/>
      <c r="AL57" s="302"/>
      <c r="AM57" s="302"/>
      <c r="AN57" s="306">
        <f t="shared" si="0"/>
        <v>0</v>
      </c>
      <c r="AO57" s="302"/>
      <c r="AP57" s="302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276" t="s">
        <v>89</v>
      </c>
      <c r="E58" s="276"/>
      <c r="F58" s="276"/>
      <c r="G58" s="276"/>
      <c r="H58" s="276"/>
      <c r="I58" s="74"/>
      <c r="J58" s="276" t="s">
        <v>90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301">
        <f>ROUND(SUM(AG59:AG63),2)</f>
        <v>0</v>
      </c>
      <c r="AH58" s="302"/>
      <c r="AI58" s="302"/>
      <c r="AJ58" s="302"/>
      <c r="AK58" s="302"/>
      <c r="AL58" s="302"/>
      <c r="AM58" s="302"/>
      <c r="AN58" s="306">
        <f t="shared" si="0"/>
        <v>0</v>
      </c>
      <c r="AO58" s="302"/>
      <c r="AP58" s="302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277" t="s">
        <v>92</v>
      </c>
      <c r="F59" s="277"/>
      <c r="G59" s="277"/>
      <c r="H59" s="277"/>
      <c r="I59" s="277"/>
      <c r="J59" s="9"/>
      <c r="K59" s="277" t="s">
        <v>93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303">
        <f>'SO 04.a - Stavební část'!J32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část'!P113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277" t="s">
        <v>96</v>
      </c>
      <c r="F60" s="277"/>
      <c r="G60" s="277"/>
      <c r="H60" s="277"/>
      <c r="I60" s="277"/>
      <c r="J60" s="9"/>
      <c r="K60" s="277" t="s">
        <v>97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03">
        <f>'SO 04.b - Elektro'!J32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277" t="s">
        <v>99</v>
      </c>
      <c r="F61" s="277"/>
      <c r="G61" s="277"/>
      <c r="H61" s="277"/>
      <c r="I61" s="277"/>
      <c r="J61" s="9"/>
      <c r="K61" s="277" t="s">
        <v>100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303">
        <f>'SO 04.c - ZTI'!J32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277" t="s">
        <v>102</v>
      </c>
      <c r="F62" s="277"/>
      <c r="G62" s="277"/>
      <c r="H62" s="277"/>
      <c r="I62" s="277"/>
      <c r="J62" s="9"/>
      <c r="K62" s="277" t="s">
        <v>103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303">
        <f>'SO 04.d - Vytápění'!J32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Vytápění'!P95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277" t="s">
        <v>105</v>
      </c>
      <c r="F63" s="277"/>
      <c r="G63" s="277"/>
      <c r="H63" s="277"/>
      <c r="I63" s="277"/>
      <c r="J63" s="9"/>
      <c r="K63" s="277" t="s">
        <v>106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03">
        <f>'SO 04.e - VZT'!J32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276" t="s">
        <v>108</v>
      </c>
      <c r="E64" s="276"/>
      <c r="F64" s="276"/>
      <c r="G64" s="276"/>
      <c r="H64" s="276"/>
      <c r="I64" s="74"/>
      <c r="J64" s="276" t="s">
        <v>109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6">
        <f>'SO 05 - Střecha'!J30</f>
        <v>0</v>
      </c>
      <c r="AH64" s="302"/>
      <c r="AI64" s="302"/>
      <c r="AJ64" s="302"/>
      <c r="AK64" s="302"/>
      <c r="AL64" s="302"/>
      <c r="AM64" s="302"/>
      <c r="AN64" s="306">
        <f t="shared" si="0"/>
        <v>0</v>
      </c>
      <c r="AO64" s="302"/>
      <c r="AP64" s="302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ylRWeluSbYNf4ypoWLzrXiP88+RwWLIyzBfXUy2xvkBb9mK/ctlRtNafVOJz+nmHzHrg+QecDyU4J63MSnXSmQ==" saltValue="nkEpyBjtGl9b6uAeSHHgQkYHB6wLXSxidpl0C/TVf1mdbTha5uPURB3vOrVs/bZRgto11qujzsyV5qNxD406Fw==" spinCount="100000" sheet="1" objects="1" scenarios="1" formatColumns="0" formatRows="0"/>
  <mergeCells count="78">
    <mergeCell ref="AN64:AP64"/>
    <mergeCell ref="AN60:AP60"/>
    <mergeCell ref="AS49:AT51"/>
    <mergeCell ref="AN54:AP54"/>
    <mergeCell ref="AG64:AM64"/>
    <mergeCell ref="AG56:AM56"/>
    <mergeCell ref="AG57:AM57"/>
    <mergeCell ref="AG59:AM59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58:AF58"/>
    <mergeCell ref="K61:AF61"/>
    <mergeCell ref="K60:AF60"/>
    <mergeCell ref="K62:AF62"/>
    <mergeCell ref="K63:AF63"/>
    <mergeCell ref="K59:AF59"/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113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ROUND((SUM(BE92:BE206)),  2)</f>
        <v>0</v>
      </c>
      <c r="I33" s="93">
        <v>0.21</v>
      </c>
      <c r="J33" s="83">
        <f>ROUND(((SUM(BE92:BE206))*I33),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ROUND((SUM(BF92:BF206)),  2)</f>
        <v>0</v>
      </c>
      <c r="I34" s="93">
        <v>0.12</v>
      </c>
      <c r="J34" s="83">
        <f>ROUND(((SUM(BF92:BF206))*I34),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ROUND((SUM(BG92:BG206)),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ROUND((SUM(BH92:BH206)),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ROUND((SUM(BI92:BI206)),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01 - Demolice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J92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J109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J138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J173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J176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J177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J190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J199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J200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J203</f>
        <v>0</v>
      </c>
      <c r="L71" s="107"/>
    </row>
    <row r="72" spans="2:12" s="9" customFormat="1" ht="19.899999999999999" customHeight="1">
      <c r="B72" s="107"/>
      <c r="D72" s="108" t="s">
        <v>130</v>
      </c>
      <c r="E72" s="109"/>
      <c r="F72" s="109"/>
      <c r="G72" s="109"/>
      <c r="H72" s="109"/>
      <c r="I72" s="109"/>
      <c r="J72" s="110">
        <f>J205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5" s="1" customFormat="1" ht="12" customHeight="1">
      <c r="B83" s="32"/>
      <c r="C83" s="27" t="s">
        <v>112</v>
      </c>
      <c r="L83" s="32"/>
    </row>
    <row r="84" spans="2:65" s="1" customFormat="1" ht="16.5" customHeight="1">
      <c r="B84" s="32"/>
      <c r="E84" s="279" t="str">
        <f>E9</f>
        <v>SO 01 - Demolice</v>
      </c>
      <c r="F84" s="317"/>
      <c r="G84" s="317"/>
      <c r="H84" s="317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5. 5. 2022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SM Projekt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132</v>
      </c>
      <c r="D91" s="113" t="s">
        <v>57</v>
      </c>
      <c r="E91" s="113" t="s">
        <v>53</v>
      </c>
      <c r="F91" s="113" t="s">
        <v>54</v>
      </c>
      <c r="G91" s="113" t="s">
        <v>133</v>
      </c>
      <c r="H91" s="113" t="s">
        <v>134</v>
      </c>
      <c r="I91" s="113" t="s">
        <v>135</v>
      </c>
      <c r="J91" s="113" t="s">
        <v>116</v>
      </c>
      <c r="K91" s="114" t="s">
        <v>136</v>
      </c>
      <c r="L91" s="111"/>
      <c r="M91" s="56" t="s">
        <v>19</v>
      </c>
      <c r="N91" s="57" t="s">
        <v>42</v>
      </c>
      <c r="O91" s="57" t="s">
        <v>137</v>
      </c>
      <c r="P91" s="57" t="s">
        <v>138</v>
      </c>
      <c r="Q91" s="57" t="s">
        <v>139</v>
      </c>
      <c r="R91" s="57" t="s">
        <v>140</v>
      </c>
      <c r="S91" s="57" t="s">
        <v>141</v>
      </c>
      <c r="T91" s="58" t="s">
        <v>142</v>
      </c>
    </row>
    <row r="92" spans="2:65" s="1" customFormat="1" ht="22.9" customHeight="1">
      <c r="B92" s="32"/>
      <c r="C92" s="61" t="s">
        <v>143</v>
      </c>
      <c r="J92" s="115">
        <f>BK92</f>
        <v>0</v>
      </c>
      <c r="L92" s="32"/>
      <c r="M92" s="59"/>
      <c r="N92" s="50"/>
      <c r="O92" s="50"/>
      <c r="P92" s="116">
        <f>P93+P176+P199</f>
        <v>0</v>
      </c>
      <c r="Q92" s="50"/>
      <c r="R92" s="116">
        <f>R93+R176+R199</f>
        <v>0.16522000000000001</v>
      </c>
      <c r="S92" s="50"/>
      <c r="T92" s="117">
        <f>T93+T176+T199</f>
        <v>497.85415523999995</v>
      </c>
      <c r="AT92" s="17" t="s">
        <v>71</v>
      </c>
      <c r="AU92" s="17" t="s">
        <v>117</v>
      </c>
      <c r="BK92" s="118">
        <f>BK93+BK176+BK199</f>
        <v>0</v>
      </c>
    </row>
    <row r="93" spans="2:65" s="11" customFormat="1" ht="25.9" customHeight="1">
      <c r="B93" s="119"/>
      <c r="D93" s="120" t="s">
        <v>71</v>
      </c>
      <c r="E93" s="121" t="s">
        <v>144</v>
      </c>
      <c r="F93" s="121" t="s">
        <v>145</v>
      </c>
      <c r="I93" s="122"/>
      <c r="J93" s="123">
        <f>BK93</f>
        <v>0</v>
      </c>
      <c r="L93" s="119"/>
      <c r="M93" s="124"/>
      <c r="P93" s="125">
        <f>P94+P109+P138+P173</f>
        <v>0</v>
      </c>
      <c r="R93" s="125">
        <f>R94+R109+R138+R173</f>
        <v>0.16522000000000001</v>
      </c>
      <c r="T93" s="126">
        <f>T94+T109+T138+T173</f>
        <v>493.16999999999996</v>
      </c>
      <c r="AR93" s="120" t="s">
        <v>80</v>
      </c>
      <c r="AT93" s="127" t="s">
        <v>71</v>
      </c>
      <c r="AU93" s="127" t="s">
        <v>72</v>
      </c>
      <c r="AY93" s="120" t="s">
        <v>146</v>
      </c>
      <c r="BK93" s="128">
        <f>BK94+BK109+BK138+BK173</f>
        <v>0</v>
      </c>
    </row>
    <row r="94" spans="2:65" s="11" customFormat="1" ht="22.9" customHeight="1">
      <c r="B94" s="119"/>
      <c r="D94" s="120" t="s">
        <v>71</v>
      </c>
      <c r="E94" s="129" t="s">
        <v>147</v>
      </c>
      <c r="F94" s="129" t="s">
        <v>148</v>
      </c>
      <c r="I94" s="122"/>
      <c r="J94" s="130">
        <f>BK94</f>
        <v>0</v>
      </c>
      <c r="L94" s="119"/>
      <c r="M94" s="124"/>
      <c r="P94" s="125">
        <f>SUM(P95:P108)</f>
        <v>0</v>
      </c>
      <c r="R94" s="125">
        <f>SUM(R95:R108)</f>
        <v>0.1144</v>
      </c>
      <c r="T94" s="126">
        <f>SUM(T95:T108)</f>
        <v>0</v>
      </c>
      <c r="AR94" s="120" t="s">
        <v>80</v>
      </c>
      <c r="AT94" s="127" t="s">
        <v>71</v>
      </c>
      <c r="AU94" s="127" t="s">
        <v>80</v>
      </c>
      <c r="AY94" s="120" t="s">
        <v>146</v>
      </c>
      <c r="BK94" s="128">
        <f>SUM(BK95:BK108)</f>
        <v>0</v>
      </c>
    </row>
    <row r="95" spans="2:65" s="1" customFormat="1" ht="24.2" customHeight="1">
      <c r="B95" s="32"/>
      <c r="C95" s="131" t="s">
        <v>80</v>
      </c>
      <c r="D95" s="131" t="s">
        <v>149</v>
      </c>
      <c r="E95" s="132" t="s">
        <v>150</v>
      </c>
      <c r="F95" s="133" t="s">
        <v>151</v>
      </c>
      <c r="G95" s="134" t="s">
        <v>152</v>
      </c>
      <c r="H95" s="135">
        <v>130</v>
      </c>
      <c r="I95" s="136"/>
      <c r="J95" s="137">
        <f>ROUND(I95*H95,2)</f>
        <v>0</v>
      </c>
      <c r="K95" s="133" t="s">
        <v>153</v>
      </c>
      <c r="L95" s="32"/>
      <c r="M95" s="138" t="s">
        <v>19</v>
      </c>
      <c r="N95" s="139" t="s">
        <v>43</v>
      </c>
      <c r="P95" s="140">
        <f>O95*H95</f>
        <v>0</v>
      </c>
      <c r="Q95" s="140">
        <v>8.8000000000000003E-4</v>
      </c>
      <c r="R95" s="140">
        <f>Q95*H95</f>
        <v>0.1144</v>
      </c>
      <c r="S95" s="140">
        <v>0</v>
      </c>
      <c r="T95" s="141">
        <f>S95*H95</f>
        <v>0</v>
      </c>
      <c r="AR95" s="142" t="s">
        <v>147</v>
      </c>
      <c r="AT95" s="142" t="s">
        <v>149</v>
      </c>
      <c r="AU95" s="142" t="s">
        <v>82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147</v>
      </c>
      <c r="BM95" s="142" t="s">
        <v>154</v>
      </c>
    </row>
    <row r="96" spans="2:65" s="1" customFormat="1" ht="11.25">
      <c r="B96" s="32"/>
      <c r="D96" s="144" t="s">
        <v>155</v>
      </c>
      <c r="F96" s="145" t="s">
        <v>156</v>
      </c>
      <c r="I96" s="146"/>
      <c r="L96" s="32"/>
      <c r="M96" s="147"/>
      <c r="T96" s="53"/>
      <c r="AT96" s="17" t="s">
        <v>155</v>
      </c>
      <c r="AU96" s="17" t="s">
        <v>82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158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159</v>
      </c>
      <c r="H98" s="158">
        <v>65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2" customFormat="1" ht="11.25">
      <c r="B99" s="148"/>
      <c r="D99" s="149" t="s">
        <v>157</v>
      </c>
      <c r="E99" s="150" t="s">
        <v>19</v>
      </c>
      <c r="F99" s="151" t="s">
        <v>160</v>
      </c>
      <c r="H99" s="150" t="s">
        <v>19</v>
      </c>
      <c r="I99" s="152"/>
      <c r="L99" s="148"/>
      <c r="M99" s="153"/>
      <c r="T99" s="154"/>
      <c r="AT99" s="150" t="s">
        <v>157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159</v>
      </c>
      <c r="H100" s="158">
        <v>65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130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24.2" customHeight="1">
      <c r="B102" s="32"/>
      <c r="C102" s="131" t="s">
        <v>82</v>
      </c>
      <c r="D102" s="131" t="s">
        <v>149</v>
      </c>
      <c r="E102" s="132" t="s">
        <v>162</v>
      </c>
      <c r="F102" s="133" t="s">
        <v>163</v>
      </c>
      <c r="G102" s="134" t="s">
        <v>152</v>
      </c>
      <c r="H102" s="135">
        <v>130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164</v>
      </c>
    </row>
    <row r="103" spans="2:65" s="1" customFormat="1" ht="11.25">
      <c r="B103" s="32"/>
      <c r="D103" s="144" t="s">
        <v>155</v>
      </c>
      <c r="F103" s="145" t="s">
        <v>165</v>
      </c>
      <c r="I103" s="146"/>
      <c r="L103" s="32"/>
      <c r="M103" s="147"/>
      <c r="T103" s="53"/>
      <c r="AT103" s="17" t="s">
        <v>155</v>
      </c>
      <c r="AU103" s="17" t="s">
        <v>82</v>
      </c>
    </row>
    <row r="104" spans="2:65" s="12" customFormat="1" ht="11.25">
      <c r="B104" s="148"/>
      <c r="D104" s="149" t="s">
        <v>157</v>
      </c>
      <c r="E104" s="150" t="s">
        <v>19</v>
      </c>
      <c r="F104" s="151" t="s">
        <v>158</v>
      </c>
      <c r="H104" s="150" t="s">
        <v>19</v>
      </c>
      <c r="I104" s="152"/>
      <c r="L104" s="148"/>
      <c r="M104" s="153"/>
      <c r="T104" s="154"/>
      <c r="AT104" s="150" t="s">
        <v>157</v>
      </c>
      <c r="AU104" s="150" t="s">
        <v>82</v>
      </c>
      <c r="AV104" s="12" t="s">
        <v>80</v>
      </c>
      <c r="AW104" s="12" t="s">
        <v>33</v>
      </c>
      <c r="AX104" s="12" t="s">
        <v>72</v>
      </c>
      <c r="AY104" s="150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159</v>
      </c>
      <c r="H105" s="158">
        <v>65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160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159</v>
      </c>
      <c r="H107" s="158">
        <v>65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130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1" customFormat="1" ht="22.9" customHeight="1">
      <c r="B109" s="119"/>
      <c r="D109" s="120" t="s">
        <v>71</v>
      </c>
      <c r="E109" s="129" t="s">
        <v>166</v>
      </c>
      <c r="F109" s="129" t="s">
        <v>167</v>
      </c>
      <c r="I109" s="122"/>
      <c r="J109" s="130">
        <f>BK109</f>
        <v>0</v>
      </c>
      <c r="L109" s="119"/>
      <c r="M109" s="124"/>
      <c r="P109" s="125">
        <f>SUM(P110:P137)</f>
        <v>0</v>
      </c>
      <c r="R109" s="125">
        <f>SUM(R110:R137)</f>
        <v>5.0820000000000004E-2</v>
      </c>
      <c r="T109" s="126">
        <f>SUM(T110:T137)</f>
        <v>493.16999999999996</v>
      </c>
      <c r="AR109" s="120" t="s">
        <v>80</v>
      </c>
      <c r="AT109" s="127" t="s">
        <v>71</v>
      </c>
      <c r="AU109" s="127" t="s">
        <v>80</v>
      </c>
      <c r="AY109" s="120" t="s">
        <v>146</v>
      </c>
      <c r="BK109" s="128">
        <f>SUM(BK110:BK137)</f>
        <v>0</v>
      </c>
    </row>
    <row r="110" spans="2:65" s="1" customFormat="1" ht="21.75" customHeight="1">
      <c r="B110" s="32"/>
      <c r="C110" s="131" t="s">
        <v>168</v>
      </c>
      <c r="D110" s="131" t="s">
        <v>149</v>
      </c>
      <c r="E110" s="132" t="s">
        <v>169</v>
      </c>
      <c r="F110" s="133" t="s">
        <v>170</v>
      </c>
      <c r="G110" s="134" t="s">
        <v>152</v>
      </c>
      <c r="H110" s="135">
        <v>500</v>
      </c>
      <c r="I110" s="136"/>
      <c r="J110" s="137">
        <f>ROUND(I110*H110,2)</f>
        <v>0</v>
      </c>
      <c r="K110" s="133" t="s">
        <v>153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0.01</v>
      </c>
      <c r="T110" s="141">
        <f>S110*H110</f>
        <v>5</v>
      </c>
      <c r="AR110" s="142" t="s">
        <v>147</v>
      </c>
      <c r="AT110" s="142" t="s">
        <v>149</v>
      </c>
      <c r="AU110" s="142" t="s">
        <v>82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147</v>
      </c>
      <c r="BM110" s="142" t="s">
        <v>171</v>
      </c>
    </row>
    <row r="111" spans="2:65" s="1" customFormat="1" ht="11.25">
      <c r="B111" s="32"/>
      <c r="D111" s="144" t="s">
        <v>155</v>
      </c>
      <c r="F111" s="145" t="s">
        <v>172</v>
      </c>
      <c r="I111" s="146"/>
      <c r="L111" s="32"/>
      <c r="M111" s="147"/>
      <c r="T111" s="53"/>
      <c r="AT111" s="17" t="s">
        <v>155</v>
      </c>
      <c r="AU111" s="17" t="s">
        <v>82</v>
      </c>
    </row>
    <row r="112" spans="2:65" s="12" customFormat="1" ht="11.25">
      <c r="B112" s="148"/>
      <c r="D112" s="149" t="s">
        <v>157</v>
      </c>
      <c r="E112" s="150" t="s">
        <v>19</v>
      </c>
      <c r="F112" s="151" t="s">
        <v>173</v>
      </c>
      <c r="H112" s="150" t="s">
        <v>19</v>
      </c>
      <c r="I112" s="152"/>
      <c r="L112" s="148"/>
      <c r="M112" s="153"/>
      <c r="T112" s="154"/>
      <c r="AT112" s="150" t="s">
        <v>157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174</v>
      </c>
      <c r="H113" s="158">
        <v>500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175</v>
      </c>
      <c r="F114" s="133" t="s">
        <v>176</v>
      </c>
      <c r="G114" s="134" t="s">
        <v>152</v>
      </c>
      <c r="H114" s="135">
        <v>242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2.1000000000000001E-4</v>
      </c>
      <c r="R114" s="140">
        <f>Q114*H114</f>
        <v>5.0820000000000004E-2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177</v>
      </c>
    </row>
    <row r="115" spans="2:65" s="1" customFormat="1" ht="11.25">
      <c r="B115" s="32"/>
      <c r="D115" s="144" t="s">
        <v>155</v>
      </c>
      <c r="F115" s="145" t="s">
        <v>178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158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159</v>
      </c>
      <c r="H117" s="158">
        <v>65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160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159</v>
      </c>
      <c r="H119" s="158">
        <v>65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146</v>
      </c>
    </row>
    <row r="120" spans="2:65" s="12" customFormat="1" ht="11.25">
      <c r="B120" s="148"/>
      <c r="D120" s="149" t="s">
        <v>157</v>
      </c>
      <c r="E120" s="150" t="s">
        <v>19</v>
      </c>
      <c r="F120" s="151" t="s">
        <v>179</v>
      </c>
      <c r="H120" s="150" t="s">
        <v>19</v>
      </c>
      <c r="I120" s="152"/>
      <c r="L120" s="148"/>
      <c r="M120" s="153"/>
      <c r="T120" s="154"/>
      <c r="AT120" s="150" t="s">
        <v>157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146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180</v>
      </c>
      <c r="H121" s="158">
        <v>112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146</v>
      </c>
    </row>
    <row r="122" spans="2:65" s="14" customFormat="1" ht="11.25">
      <c r="B122" s="162"/>
      <c r="D122" s="149" t="s">
        <v>157</v>
      </c>
      <c r="E122" s="163" t="s">
        <v>19</v>
      </c>
      <c r="F122" s="164" t="s">
        <v>161</v>
      </c>
      <c r="H122" s="165">
        <v>242</v>
      </c>
      <c r="I122" s="166"/>
      <c r="L122" s="162"/>
      <c r="M122" s="167"/>
      <c r="T122" s="168"/>
      <c r="AT122" s="163" t="s">
        <v>157</v>
      </c>
      <c r="AU122" s="163" t="s">
        <v>82</v>
      </c>
      <c r="AV122" s="14" t="s">
        <v>147</v>
      </c>
      <c r="AW122" s="14" t="s">
        <v>33</v>
      </c>
      <c r="AX122" s="14" t="s">
        <v>80</v>
      </c>
      <c r="AY122" s="163" t="s">
        <v>146</v>
      </c>
    </row>
    <row r="123" spans="2:65" s="1" customFormat="1" ht="16.5" customHeight="1">
      <c r="B123" s="32"/>
      <c r="C123" s="131" t="s">
        <v>181</v>
      </c>
      <c r="D123" s="131" t="s">
        <v>149</v>
      </c>
      <c r="E123" s="132" t="s">
        <v>182</v>
      </c>
      <c r="F123" s="133" t="s">
        <v>183</v>
      </c>
      <c r="G123" s="134" t="s">
        <v>184</v>
      </c>
      <c r="H123" s="135">
        <v>11.67</v>
      </c>
      <c r="I123" s="136"/>
      <c r="J123" s="137">
        <f>ROUND(I123*H123,2)</f>
        <v>0</v>
      </c>
      <c r="K123" s="133" t="s">
        <v>153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2</v>
      </c>
      <c r="T123" s="141">
        <f>S123*H123</f>
        <v>23.34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185</v>
      </c>
    </row>
    <row r="124" spans="2:65" s="1" customFormat="1" ht="11.25">
      <c r="B124" s="32"/>
      <c r="D124" s="144" t="s">
        <v>155</v>
      </c>
      <c r="F124" s="145" t="s">
        <v>186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187</v>
      </c>
      <c r="H125" s="158">
        <v>11.67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188</v>
      </c>
      <c r="D126" s="131" t="s">
        <v>149</v>
      </c>
      <c r="E126" s="132" t="s">
        <v>189</v>
      </c>
      <c r="F126" s="133" t="s">
        <v>190</v>
      </c>
      <c r="G126" s="134" t="s">
        <v>184</v>
      </c>
      <c r="H126" s="135">
        <v>989</v>
      </c>
      <c r="I126" s="136"/>
      <c r="J126" s="137">
        <f>ROUND(I126*H126,2)</f>
        <v>0</v>
      </c>
      <c r="K126" s="133" t="s">
        <v>153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0.47</v>
      </c>
      <c r="T126" s="141">
        <f>S126*H126</f>
        <v>464.83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191</v>
      </c>
    </row>
    <row r="127" spans="2:65" s="1" customFormat="1" ht="11.25">
      <c r="B127" s="32"/>
      <c r="D127" s="144" t="s">
        <v>155</v>
      </c>
      <c r="F127" s="145" t="s">
        <v>192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2" customFormat="1" ht="11.25">
      <c r="B128" s="148"/>
      <c r="D128" s="149" t="s">
        <v>157</v>
      </c>
      <c r="E128" s="150" t="s">
        <v>19</v>
      </c>
      <c r="F128" s="151" t="s">
        <v>158</v>
      </c>
      <c r="H128" s="150" t="s">
        <v>19</v>
      </c>
      <c r="I128" s="152"/>
      <c r="L128" s="148"/>
      <c r="M128" s="153"/>
      <c r="T128" s="154"/>
      <c r="AT128" s="150" t="s">
        <v>157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193</v>
      </c>
      <c r="H129" s="158">
        <v>227.5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160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194</v>
      </c>
      <c r="H131" s="158">
        <v>201.5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179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195</v>
      </c>
      <c r="H133" s="158">
        <v>560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989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196</v>
      </c>
      <c r="D135" s="131" t="s">
        <v>149</v>
      </c>
      <c r="E135" s="132" t="s">
        <v>197</v>
      </c>
      <c r="F135" s="133" t="s">
        <v>198</v>
      </c>
      <c r="G135" s="134" t="s">
        <v>199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200</v>
      </c>
    </row>
    <row r="136" spans="2:65" s="1" customFormat="1" ht="16.5" customHeight="1">
      <c r="B136" s="32"/>
      <c r="C136" s="131" t="s">
        <v>201</v>
      </c>
      <c r="D136" s="131" t="s">
        <v>149</v>
      </c>
      <c r="E136" s="132" t="s">
        <v>202</v>
      </c>
      <c r="F136" s="133" t="s">
        <v>203</v>
      </c>
      <c r="G136" s="134" t="s">
        <v>199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147</v>
      </c>
      <c r="AT136" s="142" t="s">
        <v>149</v>
      </c>
      <c r="AU136" s="142" t="s">
        <v>82</v>
      </c>
      <c r="AY136" s="17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147</v>
      </c>
      <c r="BM136" s="142" t="s">
        <v>204</v>
      </c>
    </row>
    <row r="137" spans="2:65" s="1" customFormat="1" ht="16.5" customHeight="1">
      <c r="B137" s="32"/>
      <c r="C137" s="131" t="s">
        <v>166</v>
      </c>
      <c r="D137" s="131" t="s">
        <v>149</v>
      </c>
      <c r="E137" s="132" t="s">
        <v>205</v>
      </c>
      <c r="F137" s="133" t="s">
        <v>206</v>
      </c>
      <c r="G137" s="134" t="s">
        <v>199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147</v>
      </c>
      <c r="AT137" s="142" t="s">
        <v>149</v>
      </c>
      <c r="AU137" s="142" t="s">
        <v>82</v>
      </c>
      <c r="AY137" s="17" t="s">
        <v>146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80</v>
      </c>
      <c r="BK137" s="143">
        <f>ROUND(I137*H137,2)</f>
        <v>0</v>
      </c>
      <c r="BL137" s="17" t="s">
        <v>147</v>
      </c>
      <c r="BM137" s="142" t="s">
        <v>207</v>
      </c>
    </row>
    <row r="138" spans="2:65" s="11" customFormat="1" ht="22.9" customHeight="1">
      <c r="B138" s="119"/>
      <c r="D138" s="120" t="s">
        <v>71</v>
      </c>
      <c r="E138" s="129" t="s">
        <v>208</v>
      </c>
      <c r="F138" s="129" t="s">
        <v>209</v>
      </c>
      <c r="I138" s="122"/>
      <c r="J138" s="130">
        <f>BK138</f>
        <v>0</v>
      </c>
      <c r="L138" s="119"/>
      <c r="M138" s="124"/>
      <c r="P138" s="125">
        <f>SUM(P139:P172)</f>
        <v>0</v>
      </c>
      <c r="R138" s="125">
        <f>SUM(R139:R172)</f>
        <v>0</v>
      </c>
      <c r="T138" s="126">
        <f>SUM(T139:T172)</f>
        <v>0</v>
      </c>
      <c r="AR138" s="120" t="s">
        <v>80</v>
      </c>
      <c r="AT138" s="127" t="s">
        <v>71</v>
      </c>
      <c r="AU138" s="127" t="s">
        <v>80</v>
      </c>
      <c r="AY138" s="120" t="s">
        <v>146</v>
      </c>
      <c r="BK138" s="128">
        <f>SUM(BK139:BK172)</f>
        <v>0</v>
      </c>
    </row>
    <row r="139" spans="2:65" s="1" customFormat="1" ht="16.5" customHeight="1">
      <c r="B139" s="32"/>
      <c r="C139" s="131" t="s">
        <v>210</v>
      </c>
      <c r="D139" s="131" t="s">
        <v>149</v>
      </c>
      <c r="E139" s="132" t="s">
        <v>211</v>
      </c>
      <c r="F139" s="133" t="s">
        <v>212</v>
      </c>
      <c r="G139" s="134" t="s">
        <v>213</v>
      </c>
      <c r="H139" s="135">
        <v>497.85399999999998</v>
      </c>
      <c r="I139" s="136"/>
      <c r="J139" s="137">
        <f>ROUND(I139*H139,2)</f>
        <v>0</v>
      </c>
      <c r="K139" s="133" t="s">
        <v>153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147</v>
      </c>
      <c r="AT139" s="142" t="s">
        <v>149</v>
      </c>
      <c r="AU139" s="142" t="s">
        <v>82</v>
      </c>
      <c r="AY139" s="17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147</v>
      </c>
      <c r="BM139" s="142" t="s">
        <v>214</v>
      </c>
    </row>
    <row r="140" spans="2:65" s="1" customFormat="1" ht="11.25">
      <c r="B140" s="32"/>
      <c r="D140" s="144" t="s">
        <v>155</v>
      </c>
      <c r="F140" s="145" t="s">
        <v>215</v>
      </c>
      <c r="I140" s="146"/>
      <c r="L140" s="32"/>
      <c r="M140" s="147"/>
      <c r="T140" s="53"/>
      <c r="AT140" s="17" t="s">
        <v>155</v>
      </c>
      <c r="AU140" s="17" t="s">
        <v>82</v>
      </c>
    </row>
    <row r="141" spans="2:65" s="1" customFormat="1" ht="24.2" customHeight="1">
      <c r="B141" s="32"/>
      <c r="C141" s="131" t="s">
        <v>216</v>
      </c>
      <c r="D141" s="131" t="s">
        <v>149</v>
      </c>
      <c r="E141" s="132" t="s">
        <v>217</v>
      </c>
      <c r="F141" s="133" t="s">
        <v>218</v>
      </c>
      <c r="G141" s="134" t="s">
        <v>213</v>
      </c>
      <c r="H141" s="135">
        <v>497.85399999999998</v>
      </c>
      <c r="I141" s="136"/>
      <c r="J141" s="137">
        <f>ROUND(I141*H141,2)</f>
        <v>0</v>
      </c>
      <c r="K141" s="133" t="s">
        <v>153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147</v>
      </c>
      <c r="AT141" s="142" t="s">
        <v>149</v>
      </c>
      <c r="AU141" s="142" t="s">
        <v>82</v>
      </c>
      <c r="AY141" s="17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147</v>
      </c>
      <c r="BM141" s="142" t="s">
        <v>219</v>
      </c>
    </row>
    <row r="142" spans="2:65" s="1" customFormat="1" ht="11.25">
      <c r="B142" s="32"/>
      <c r="D142" s="144" t="s">
        <v>155</v>
      </c>
      <c r="F142" s="145" t="s">
        <v>220</v>
      </c>
      <c r="I142" s="146"/>
      <c r="L142" s="32"/>
      <c r="M142" s="147"/>
      <c r="T142" s="53"/>
      <c r="AT142" s="17" t="s">
        <v>155</v>
      </c>
      <c r="AU142" s="17" t="s">
        <v>82</v>
      </c>
    </row>
    <row r="143" spans="2:65" s="1" customFormat="1" ht="21.75" customHeight="1">
      <c r="B143" s="32"/>
      <c r="C143" s="131" t="s">
        <v>8</v>
      </c>
      <c r="D143" s="131" t="s">
        <v>149</v>
      </c>
      <c r="E143" s="132" t="s">
        <v>221</v>
      </c>
      <c r="F143" s="133" t="s">
        <v>222</v>
      </c>
      <c r="G143" s="134" t="s">
        <v>213</v>
      </c>
      <c r="H143" s="135">
        <v>497.85399999999998</v>
      </c>
      <c r="I143" s="136"/>
      <c r="J143" s="137">
        <f>ROUND(I143*H143,2)</f>
        <v>0</v>
      </c>
      <c r="K143" s="133" t="s">
        <v>153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147</v>
      </c>
      <c r="AT143" s="142" t="s">
        <v>149</v>
      </c>
      <c r="AU143" s="142" t="s">
        <v>82</v>
      </c>
      <c r="AY143" s="17" t="s">
        <v>146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147</v>
      </c>
      <c r="BM143" s="142" t="s">
        <v>223</v>
      </c>
    </row>
    <row r="144" spans="2:65" s="1" customFormat="1" ht="11.25">
      <c r="B144" s="32"/>
      <c r="D144" s="144" t="s">
        <v>155</v>
      </c>
      <c r="F144" s="145" t="s">
        <v>224</v>
      </c>
      <c r="I144" s="146"/>
      <c r="L144" s="32"/>
      <c r="M144" s="147"/>
      <c r="T144" s="53"/>
      <c r="AT144" s="17" t="s">
        <v>155</v>
      </c>
      <c r="AU144" s="17" t="s">
        <v>82</v>
      </c>
    </row>
    <row r="145" spans="2:65" s="1" customFormat="1" ht="16.5" customHeight="1">
      <c r="B145" s="32"/>
      <c r="C145" s="131" t="s">
        <v>225</v>
      </c>
      <c r="D145" s="131" t="s">
        <v>149</v>
      </c>
      <c r="E145" s="132" t="s">
        <v>226</v>
      </c>
      <c r="F145" s="133" t="s">
        <v>227</v>
      </c>
      <c r="G145" s="134" t="s">
        <v>213</v>
      </c>
      <c r="H145" s="135">
        <v>6969.9560000000001</v>
      </c>
      <c r="I145" s="136"/>
      <c r="J145" s="137">
        <f>ROUND(I145*H145,2)</f>
        <v>0</v>
      </c>
      <c r="K145" s="133" t="s">
        <v>153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228</v>
      </c>
    </row>
    <row r="146" spans="2:65" s="1" customFormat="1" ht="11.25">
      <c r="B146" s="32"/>
      <c r="D146" s="144" t="s">
        <v>155</v>
      </c>
      <c r="F146" s="145" t="s">
        <v>229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230</v>
      </c>
      <c r="H147" s="158">
        <v>6969.9560000000001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24.2" customHeight="1">
      <c r="B148" s="32"/>
      <c r="C148" s="131" t="s">
        <v>231</v>
      </c>
      <c r="D148" s="131" t="s">
        <v>149</v>
      </c>
      <c r="E148" s="132" t="s">
        <v>232</v>
      </c>
      <c r="F148" s="133" t="s">
        <v>233</v>
      </c>
      <c r="G148" s="134" t="s">
        <v>213</v>
      </c>
      <c r="H148" s="135">
        <v>4</v>
      </c>
      <c r="I148" s="136"/>
      <c r="J148" s="137">
        <f>ROUND(I148*H148,2)</f>
        <v>0</v>
      </c>
      <c r="K148" s="133" t="s">
        <v>153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234</v>
      </c>
    </row>
    <row r="149" spans="2:65" s="1" customFormat="1" ht="11.25">
      <c r="B149" s="32"/>
      <c r="D149" s="144" t="s">
        <v>155</v>
      </c>
      <c r="F149" s="145" t="s">
        <v>235</v>
      </c>
      <c r="I149" s="146"/>
      <c r="L149" s="32"/>
      <c r="M149" s="147"/>
      <c r="T149" s="53"/>
      <c r="AT149" s="17" t="s">
        <v>155</v>
      </c>
      <c r="AU149" s="17" t="s">
        <v>82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147</v>
      </c>
      <c r="H150" s="158">
        <v>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80</v>
      </c>
      <c r="AY150" s="156" t="s">
        <v>146</v>
      </c>
    </row>
    <row r="151" spans="2:65" s="1" customFormat="1" ht="24.2" customHeight="1">
      <c r="B151" s="32"/>
      <c r="C151" s="131" t="s">
        <v>236</v>
      </c>
      <c r="D151" s="131" t="s">
        <v>149</v>
      </c>
      <c r="E151" s="132" t="s">
        <v>237</v>
      </c>
      <c r="F151" s="133" t="s">
        <v>238</v>
      </c>
      <c r="G151" s="134" t="s">
        <v>213</v>
      </c>
      <c r="H151" s="135">
        <v>4</v>
      </c>
      <c r="I151" s="136"/>
      <c r="J151" s="137">
        <f>ROUND(I151*H151,2)</f>
        <v>0</v>
      </c>
      <c r="K151" s="133" t="s">
        <v>153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147</v>
      </c>
      <c r="AT151" s="142" t="s">
        <v>149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147</v>
      </c>
      <c r="BM151" s="142" t="s">
        <v>239</v>
      </c>
    </row>
    <row r="152" spans="2:65" s="1" customFormat="1" ht="11.25">
      <c r="B152" s="32"/>
      <c r="D152" s="144" t="s">
        <v>155</v>
      </c>
      <c r="F152" s="145" t="s">
        <v>240</v>
      </c>
      <c r="I152" s="146"/>
      <c r="L152" s="32"/>
      <c r="M152" s="147"/>
      <c r="T152" s="53"/>
      <c r="AT152" s="17" t="s">
        <v>155</v>
      </c>
      <c r="AU152" s="17" t="s">
        <v>82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147</v>
      </c>
      <c r="H153" s="158">
        <v>4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24.2" customHeight="1">
      <c r="B154" s="32"/>
      <c r="C154" s="131" t="s">
        <v>241</v>
      </c>
      <c r="D154" s="131" t="s">
        <v>149</v>
      </c>
      <c r="E154" s="132" t="s">
        <v>242</v>
      </c>
      <c r="F154" s="133" t="s">
        <v>243</v>
      </c>
      <c r="G154" s="134" t="s">
        <v>213</v>
      </c>
      <c r="H154" s="135">
        <v>8</v>
      </c>
      <c r="I154" s="136"/>
      <c r="J154" s="137">
        <f>ROUND(I154*H154,2)</f>
        <v>0</v>
      </c>
      <c r="K154" s="133" t="s">
        <v>153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244</v>
      </c>
    </row>
    <row r="155" spans="2:65" s="1" customFormat="1" ht="11.25">
      <c r="B155" s="32"/>
      <c r="D155" s="144" t="s">
        <v>155</v>
      </c>
      <c r="F155" s="145" t="s">
        <v>245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201</v>
      </c>
      <c r="H156" s="158">
        <v>8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4.2" customHeight="1">
      <c r="B157" s="32"/>
      <c r="C157" s="131" t="s">
        <v>246</v>
      </c>
      <c r="D157" s="131" t="s">
        <v>149</v>
      </c>
      <c r="E157" s="132" t="s">
        <v>247</v>
      </c>
      <c r="F157" s="133" t="s">
        <v>248</v>
      </c>
      <c r="G157" s="134" t="s">
        <v>213</v>
      </c>
      <c r="H157" s="135">
        <v>5</v>
      </c>
      <c r="I157" s="136"/>
      <c r="J157" s="137">
        <f>ROUND(I157*H157,2)</f>
        <v>0</v>
      </c>
      <c r="K157" s="133" t="s">
        <v>153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249</v>
      </c>
    </row>
    <row r="158" spans="2:65" s="1" customFormat="1" ht="11.25">
      <c r="B158" s="32"/>
      <c r="D158" s="144" t="s">
        <v>155</v>
      </c>
      <c r="F158" s="145" t="s">
        <v>250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181</v>
      </c>
      <c r="H159" s="158">
        <v>5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146</v>
      </c>
    </row>
    <row r="160" spans="2:65" s="1" customFormat="1" ht="24.2" customHeight="1">
      <c r="B160" s="32"/>
      <c r="C160" s="131" t="s">
        <v>251</v>
      </c>
      <c r="D160" s="131" t="s">
        <v>149</v>
      </c>
      <c r="E160" s="132" t="s">
        <v>252</v>
      </c>
      <c r="F160" s="133" t="s">
        <v>253</v>
      </c>
      <c r="G160" s="134" t="s">
        <v>213</v>
      </c>
      <c r="H160" s="135">
        <v>1</v>
      </c>
      <c r="I160" s="136"/>
      <c r="J160" s="137">
        <f>ROUND(I160*H160,2)</f>
        <v>0</v>
      </c>
      <c r="K160" s="133" t="s">
        <v>153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147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147</v>
      </c>
      <c r="BM160" s="142" t="s">
        <v>254</v>
      </c>
    </row>
    <row r="161" spans="2:65" s="1" customFormat="1" ht="11.25">
      <c r="B161" s="32"/>
      <c r="D161" s="144" t="s">
        <v>155</v>
      </c>
      <c r="F161" s="145" t="s">
        <v>255</v>
      </c>
      <c r="I161" s="146"/>
      <c r="L161" s="32"/>
      <c r="M161" s="147"/>
      <c r="T161" s="53"/>
      <c r="AT161" s="17" t="s">
        <v>155</v>
      </c>
      <c r="AU161" s="17" t="s">
        <v>82</v>
      </c>
    </row>
    <row r="162" spans="2:65" s="13" customFormat="1" ht="11.25">
      <c r="B162" s="155"/>
      <c r="D162" s="149" t="s">
        <v>157</v>
      </c>
      <c r="E162" s="156" t="s">
        <v>19</v>
      </c>
      <c r="F162" s="157" t="s">
        <v>80</v>
      </c>
      <c r="H162" s="158">
        <v>1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80</v>
      </c>
      <c r="AY162" s="156" t="s">
        <v>146</v>
      </c>
    </row>
    <row r="163" spans="2:65" s="1" customFormat="1" ht="24.2" customHeight="1">
      <c r="B163" s="32"/>
      <c r="C163" s="131" t="s">
        <v>256</v>
      </c>
      <c r="D163" s="131" t="s">
        <v>149</v>
      </c>
      <c r="E163" s="132" t="s">
        <v>257</v>
      </c>
      <c r="F163" s="133" t="s">
        <v>258</v>
      </c>
      <c r="G163" s="134" t="s">
        <v>213</v>
      </c>
      <c r="H163" s="135">
        <v>1</v>
      </c>
      <c r="I163" s="136"/>
      <c r="J163" s="137">
        <f>ROUND(I163*H163,2)</f>
        <v>0</v>
      </c>
      <c r="K163" s="133" t="s">
        <v>153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259</v>
      </c>
    </row>
    <row r="164" spans="2:65" s="1" customFormat="1" ht="11.25">
      <c r="B164" s="32"/>
      <c r="D164" s="144" t="s">
        <v>155</v>
      </c>
      <c r="F164" s="145" t="s">
        <v>260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80</v>
      </c>
      <c r="H165" s="158">
        <v>1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146</v>
      </c>
    </row>
    <row r="166" spans="2:65" s="1" customFormat="1" ht="33" customHeight="1">
      <c r="B166" s="32"/>
      <c r="C166" s="131" t="s">
        <v>261</v>
      </c>
      <c r="D166" s="131" t="s">
        <v>149</v>
      </c>
      <c r="E166" s="132" t="s">
        <v>262</v>
      </c>
      <c r="F166" s="133" t="s">
        <v>263</v>
      </c>
      <c r="G166" s="134" t="s">
        <v>213</v>
      </c>
      <c r="H166" s="135">
        <v>458.57100000000003</v>
      </c>
      <c r="I166" s="136"/>
      <c r="J166" s="137">
        <f>ROUND(I166*H166,2)</f>
        <v>0</v>
      </c>
      <c r="K166" s="133" t="s">
        <v>153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147</v>
      </c>
      <c r="AT166" s="142" t="s">
        <v>149</v>
      </c>
      <c r="AU166" s="142" t="s">
        <v>82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147</v>
      </c>
      <c r="BM166" s="142" t="s">
        <v>264</v>
      </c>
    </row>
    <row r="167" spans="2:65" s="1" customFormat="1" ht="11.25">
      <c r="B167" s="32"/>
      <c r="D167" s="144" t="s">
        <v>155</v>
      </c>
      <c r="F167" s="145" t="s">
        <v>265</v>
      </c>
      <c r="I167" s="146"/>
      <c r="L167" s="32"/>
      <c r="M167" s="147"/>
      <c r="T167" s="53"/>
      <c r="AT167" s="17" t="s">
        <v>155</v>
      </c>
      <c r="AU167" s="17" t="s">
        <v>82</v>
      </c>
    </row>
    <row r="168" spans="2:65" s="13" customFormat="1" ht="11.25">
      <c r="B168" s="155"/>
      <c r="D168" s="149" t="s">
        <v>157</v>
      </c>
      <c r="E168" s="156" t="s">
        <v>19</v>
      </c>
      <c r="F168" s="157" t="s">
        <v>266</v>
      </c>
      <c r="H168" s="158">
        <v>458.57100000000003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146</v>
      </c>
    </row>
    <row r="169" spans="2:65" s="1" customFormat="1" ht="24.2" customHeight="1">
      <c r="B169" s="32"/>
      <c r="C169" s="131" t="s">
        <v>7</v>
      </c>
      <c r="D169" s="131" t="s">
        <v>149</v>
      </c>
      <c r="E169" s="132" t="s">
        <v>267</v>
      </c>
      <c r="F169" s="133" t="s">
        <v>268</v>
      </c>
      <c r="G169" s="134" t="s">
        <v>213</v>
      </c>
      <c r="H169" s="135">
        <v>10</v>
      </c>
      <c r="I169" s="136"/>
      <c r="J169" s="137">
        <f>ROUND(I169*H169,2)</f>
        <v>0</v>
      </c>
      <c r="K169" s="133" t="s">
        <v>153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269</v>
      </c>
    </row>
    <row r="170" spans="2:65" s="1" customFormat="1" ht="11.25">
      <c r="B170" s="32"/>
      <c r="D170" s="144" t="s">
        <v>155</v>
      </c>
      <c r="F170" s="145" t="s">
        <v>270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" customFormat="1" ht="24.2" customHeight="1">
      <c r="B171" s="32"/>
      <c r="C171" s="131" t="s">
        <v>271</v>
      </c>
      <c r="D171" s="131" t="s">
        <v>149</v>
      </c>
      <c r="E171" s="132" t="s">
        <v>272</v>
      </c>
      <c r="F171" s="133" t="s">
        <v>273</v>
      </c>
      <c r="G171" s="134" t="s">
        <v>213</v>
      </c>
      <c r="H171" s="135">
        <v>6</v>
      </c>
      <c r="I171" s="136"/>
      <c r="J171" s="137">
        <f>ROUND(I171*H171,2)</f>
        <v>0</v>
      </c>
      <c r="K171" s="133" t="s">
        <v>153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147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147</v>
      </c>
      <c r="BM171" s="142" t="s">
        <v>274</v>
      </c>
    </row>
    <row r="172" spans="2:65" s="1" customFormat="1" ht="11.25">
      <c r="B172" s="32"/>
      <c r="D172" s="144" t="s">
        <v>155</v>
      </c>
      <c r="F172" s="145" t="s">
        <v>275</v>
      </c>
      <c r="I172" s="146"/>
      <c r="L172" s="32"/>
      <c r="M172" s="147"/>
      <c r="T172" s="53"/>
      <c r="AT172" s="17" t="s">
        <v>155</v>
      </c>
      <c r="AU172" s="17" t="s">
        <v>82</v>
      </c>
    </row>
    <row r="173" spans="2:65" s="11" customFormat="1" ht="22.9" customHeight="1">
      <c r="B173" s="119"/>
      <c r="D173" s="120" t="s">
        <v>71</v>
      </c>
      <c r="E173" s="129" t="s">
        <v>276</v>
      </c>
      <c r="F173" s="129" t="s">
        <v>277</v>
      </c>
      <c r="I173" s="122"/>
      <c r="J173" s="130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80</v>
      </c>
      <c r="AT173" s="127" t="s">
        <v>71</v>
      </c>
      <c r="AU173" s="127" t="s">
        <v>80</v>
      </c>
      <c r="AY173" s="120" t="s">
        <v>146</v>
      </c>
      <c r="BK173" s="128">
        <f>SUM(BK174:BK175)</f>
        <v>0</v>
      </c>
    </row>
    <row r="174" spans="2:65" s="1" customFormat="1" ht="16.5" customHeight="1">
      <c r="B174" s="32"/>
      <c r="C174" s="131" t="s">
        <v>278</v>
      </c>
      <c r="D174" s="131" t="s">
        <v>149</v>
      </c>
      <c r="E174" s="132" t="s">
        <v>279</v>
      </c>
      <c r="F174" s="133" t="s">
        <v>280</v>
      </c>
      <c r="G174" s="134" t="s">
        <v>213</v>
      </c>
      <c r="H174" s="135">
        <v>0.16500000000000001</v>
      </c>
      <c r="I174" s="136"/>
      <c r="J174" s="137">
        <f>ROUND(I174*H174,2)</f>
        <v>0</v>
      </c>
      <c r="K174" s="133" t="s">
        <v>153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147</v>
      </c>
      <c r="AT174" s="142" t="s">
        <v>149</v>
      </c>
      <c r="AU174" s="142" t="s">
        <v>82</v>
      </c>
      <c r="AY174" s="17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147</v>
      </c>
      <c r="BM174" s="142" t="s">
        <v>281</v>
      </c>
    </row>
    <row r="175" spans="2:65" s="1" customFormat="1" ht="11.25">
      <c r="B175" s="32"/>
      <c r="D175" s="144" t="s">
        <v>155</v>
      </c>
      <c r="F175" s="145" t="s">
        <v>282</v>
      </c>
      <c r="I175" s="146"/>
      <c r="L175" s="32"/>
      <c r="M175" s="147"/>
      <c r="T175" s="53"/>
      <c r="AT175" s="17" t="s">
        <v>155</v>
      </c>
      <c r="AU175" s="17" t="s">
        <v>82</v>
      </c>
    </row>
    <row r="176" spans="2:65" s="11" customFormat="1" ht="25.9" customHeight="1">
      <c r="B176" s="119"/>
      <c r="D176" s="120" t="s">
        <v>71</v>
      </c>
      <c r="E176" s="121" t="s">
        <v>283</v>
      </c>
      <c r="F176" s="121" t="s">
        <v>284</v>
      </c>
      <c r="I176" s="122"/>
      <c r="J176" s="123">
        <f>BK176</f>
        <v>0</v>
      </c>
      <c r="L176" s="119"/>
      <c r="M176" s="124"/>
      <c r="P176" s="125">
        <f>P177+P190+P194</f>
        <v>0</v>
      </c>
      <c r="R176" s="125">
        <f>R177+R190+R194</f>
        <v>0</v>
      </c>
      <c r="T176" s="126">
        <f>T177+T190+T194</f>
        <v>4.6841552399999999</v>
      </c>
      <c r="AR176" s="120" t="s">
        <v>82</v>
      </c>
      <c r="AT176" s="127" t="s">
        <v>71</v>
      </c>
      <c r="AU176" s="127" t="s">
        <v>72</v>
      </c>
      <c r="AY176" s="120" t="s">
        <v>146</v>
      </c>
      <c r="BK176" s="128">
        <f>BK177+BK190+BK194</f>
        <v>0</v>
      </c>
    </row>
    <row r="177" spans="2:65" s="11" customFormat="1" ht="22.9" customHeight="1">
      <c r="B177" s="119"/>
      <c r="D177" s="120" t="s">
        <v>71</v>
      </c>
      <c r="E177" s="129" t="s">
        <v>285</v>
      </c>
      <c r="F177" s="129" t="s">
        <v>286</v>
      </c>
      <c r="I177" s="122"/>
      <c r="J177" s="130">
        <f>BK177</f>
        <v>0</v>
      </c>
      <c r="L177" s="119"/>
      <c r="M177" s="124"/>
      <c r="P177" s="125">
        <f>SUM(P178:P189)</f>
        <v>0</v>
      </c>
      <c r="R177" s="125">
        <f>SUM(R178:R189)</f>
        <v>0</v>
      </c>
      <c r="T177" s="126">
        <f>SUM(T178:T189)</f>
        <v>4.4585162399999998</v>
      </c>
      <c r="AR177" s="120" t="s">
        <v>82</v>
      </c>
      <c r="AT177" s="127" t="s">
        <v>71</v>
      </c>
      <c r="AU177" s="127" t="s">
        <v>80</v>
      </c>
      <c r="AY177" s="120" t="s">
        <v>146</v>
      </c>
      <c r="BK177" s="128">
        <f>SUM(BK178:BK189)</f>
        <v>0</v>
      </c>
    </row>
    <row r="178" spans="2:65" s="1" customFormat="1" ht="16.5" customHeight="1">
      <c r="B178" s="32"/>
      <c r="C178" s="131" t="s">
        <v>287</v>
      </c>
      <c r="D178" s="131" t="s">
        <v>149</v>
      </c>
      <c r="E178" s="132" t="s">
        <v>288</v>
      </c>
      <c r="F178" s="133" t="s">
        <v>289</v>
      </c>
      <c r="G178" s="134" t="s">
        <v>152</v>
      </c>
      <c r="H178" s="135">
        <v>25.071000000000002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2.1999999999999999E-2</v>
      </c>
      <c r="T178" s="141">
        <f>S178*H178</f>
        <v>0.551562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290</v>
      </c>
    </row>
    <row r="179" spans="2:65" s="1" customFormat="1" ht="11.25">
      <c r="B179" s="32"/>
      <c r="D179" s="144" t="s">
        <v>155</v>
      </c>
      <c r="F179" s="145" t="s">
        <v>291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2" customFormat="1" ht="11.25">
      <c r="B180" s="148"/>
      <c r="D180" s="149" t="s">
        <v>157</v>
      </c>
      <c r="E180" s="150" t="s">
        <v>19</v>
      </c>
      <c r="F180" s="151" t="s">
        <v>292</v>
      </c>
      <c r="H180" s="150" t="s">
        <v>19</v>
      </c>
      <c r="I180" s="152"/>
      <c r="L180" s="148"/>
      <c r="M180" s="153"/>
      <c r="T180" s="154"/>
      <c r="AT180" s="150" t="s">
        <v>157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146</v>
      </c>
    </row>
    <row r="181" spans="2:65" s="13" customFormat="1" ht="11.25">
      <c r="B181" s="155"/>
      <c r="D181" s="149" t="s">
        <v>157</v>
      </c>
      <c r="E181" s="156" t="s">
        <v>19</v>
      </c>
      <c r="F181" s="157" t="s">
        <v>293</v>
      </c>
      <c r="H181" s="158">
        <v>25.071000000000002</v>
      </c>
      <c r="I181" s="159"/>
      <c r="L181" s="155"/>
      <c r="M181" s="160"/>
      <c r="T181" s="161"/>
      <c r="AT181" s="156" t="s">
        <v>157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146</v>
      </c>
    </row>
    <row r="182" spans="2:65" s="1" customFormat="1" ht="24.2" customHeight="1">
      <c r="B182" s="32"/>
      <c r="C182" s="131" t="s">
        <v>294</v>
      </c>
      <c r="D182" s="131" t="s">
        <v>149</v>
      </c>
      <c r="E182" s="132" t="s">
        <v>295</v>
      </c>
      <c r="F182" s="133" t="s">
        <v>296</v>
      </c>
      <c r="G182" s="134" t="s">
        <v>297</v>
      </c>
      <c r="H182" s="135">
        <v>135</v>
      </c>
      <c r="I182" s="136"/>
      <c r="J182" s="137">
        <f>ROUND(I182*H182,2)</f>
        <v>0</v>
      </c>
      <c r="K182" s="133" t="s">
        <v>153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1.4E-2</v>
      </c>
      <c r="T182" s="141">
        <f>S182*H182</f>
        <v>1.8900000000000001</v>
      </c>
      <c r="AR182" s="142" t="s">
        <v>241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241</v>
      </c>
      <c r="BM182" s="142" t="s">
        <v>298</v>
      </c>
    </row>
    <row r="183" spans="2:65" s="1" customFormat="1" ht="11.25">
      <c r="B183" s="32"/>
      <c r="D183" s="144" t="s">
        <v>155</v>
      </c>
      <c r="F183" s="145" t="s">
        <v>299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" customFormat="1" ht="24.2" customHeight="1">
      <c r="B184" s="32"/>
      <c r="C184" s="131" t="s">
        <v>300</v>
      </c>
      <c r="D184" s="131" t="s">
        <v>149</v>
      </c>
      <c r="E184" s="132" t="s">
        <v>301</v>
      </c>
      <c r="F184" s="133" t="s">
        <v>302</v>
      </c>
      <c r="G184" s="134" t="s">
        <v>152</v>
      </c>
      <c r="H184" s="135">
        <v>112</v>
      </c>
      <c r="I184" s="136"/>
      <c r="J184" s="137">
        <f>ROUND(I184*H184,2)</f>
        <v>0</v>
      </c>
      <c r="K184" s="133" t="s">
        <v>153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1.4999999999999999E-2</v>
      </c>
      <c r="T184" s="141">
        <f>S184*H184</f>
        <v>1.68</v>
      </c>
      <c r="AR184" s="142" t="s">
        <v>241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241</v>
      </c>
      <c r="BM184" s="142" t="s">
        <v>303</v>
      </c>
    </row>
    <row r="185" spans="2:65" s="1" customFormat="1" ht="11.25">
      <c r="B185" s="32"/>
      <c r="D185" s="144" t="s">
        <v>155</v>
      </c>
      <c r="F185" s="145" t="s">
        <v>304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" customFormat="1" ht="21.75" customHeight="1">
      <c r="B186" s="32"/>
      <c r="C186" s="131" t="s">
        <v>305</v>
      </c>
      <c r="D186" s="131" t="s">
        <v>149</v>
      </c>
      <c r="E186" s="132" t="s">
        <v>306</v>
      </c>
      <c r="F186" s="133" t="s">
        <v>307</v>
      </c>
      <c r="G186" s="134" t="s">
        <v>152</v>
      </c>
      <c r="H186" s="135">
        <v>25.071000000000002</v>
      </c>
      <c r="I186" s="136"/>
      <c r="J186" s="137">
        <f>ROUND(I186*H186,2)</f>
        <v>0</v>
      </c>
      <c r="K186" s="133" t="s">
        <v>153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1.3440000000000001E-2</v>
      </c>
      <c r="T186" s="141">
        <f>S186*H186</f>
        <v>0.33695424000000002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308</v>
      </c>
    </row>
    <row r="187" spans="2:65" s="1" customFormat="1" ht="11.25">
      <c r="B187" s="32"/>
      <c r="D187" s="144" t="s">
        <v>155</v>
      </c>
      <c r="F187" s="145" t="s">
        <v>309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292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293</v>
      </c>
      <c r="H189" s="158">
        <v>25.071000000000002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80</v>
      </c>
      <c r="AY189" s="156" t="s">
        <v>146</v>
      </c>
    </row>
    <row r="190" spans="2:65" s="11" customFormat="1" ht="22.9" customHeight="1">
      <c r="B190" s="119"/>
      <c r="D190" s="120" t="s">
        <v>71</v>
      </c>
      <c r="E190" s="129" t="s">
        <v>310</v>
      </c>
      <c r="F190" s="129" t="s">
        <v>311</v>
      </c>
      <c r="I190" s="122"/>
      <c r="J190" s="130">
        <f>BK190</f>
        <v>0</v>
      </c>
      <c r="L190" s="119"/>
      <c r="M190" s="124"/>
      <c r="P190" s="125">
        <f>SUM(P191:P193)</f>
        <v>0</v>
      </c>
      <c r="R190" s="125">
        <f>SUM(R191:R193)</f>
        <v>0</v>
      </c>
      <c r="T190" s="126">
        <f>SUM(T191:T193)</f>
        <v>0</v>
      </c>
      <c r="AR190" s="120" t="s">
        <v>82</v>
      </c>
      <c r="AT190" s="127" t="s">
        <v>71</v>
      </c>
      <c r="AU190" s="127" t="s">
        <v>80</v>
      </c>
      <c r="AY190" s="120" t="s">
        <v>146</v>
      </c>
      <c r="BK190" s="128">
        <f>SUM(BK191:BK193)</f>
        <v>0</v>
      </c>
    </row>
    <row r="191" spans="2:65" s="1" customFormat="1" ht="16.5" customHeight="1">
      <c r="B191" s="32"/>
      <c r="C191" s="131" t="s">
        <v>312</v>
      </c>
      <c r="D191" s="131" t="s">
        <v>149</v>
      </c>
      <c r="E191" s="132" t="s">
        <v>313</v>
      </c>
      <c r="F191" s="133" t="s">
        <v>314</v>
      </c>
      <c r="G191" s="134" t="s">
        <v>152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241</v>
      </c>
      <c r="AT191" s="142" t="s">
        <v>149</v>
      </c>
      <c r="AU191" s="142" t="s">
        <v>82</v>
      </c>
      <c r="AY191" s="17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241</v>
      </c>
      <c r="BM191" s="142" t="s">
        <v>315</v>
      </c>
    </row>
    <row r="192" spans="2:65" s="1" customFormat="1" ht="16.5" customHeight="1">
      <c r="B192" s="32"/>
      <c r="C192" s="131" t="s">
        <v>316</v>
      </c>
      <c r="D192" s="131" t="s">
        <v>149</v>
      </c>
      <c r="E192" s="132" t="s">
        <v>317</v>
      </c>
      <c r="F192" s="133" t="s">
        <v>318</v>
      </c>
      <c r="G192" s="134" t="s">
        <v>152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319</v>
      </c>
    </row>
    <row r="193" spans="2:65" s="1" customFormat="1" ht="16.5" customHeight="1">
      <c r="B193" s="32"/>
      <c r="C193" s="131" t="s">
        <v>320</v>
      </c>
      <c r="D193" s="131" t="s">
        <v>149</v>
      </c>
      <c r="E193" s="132" t="s">
        <v>321</v>
      </c>
      <c r="F193" s="133" t="s">
        <v>322</v>
      </c>
      <c r="G193" s="134" t="s">
        <v>152</v>
      </c>
      <c r="H193" s="135">
        <v>305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241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241</v>
      </c>
      <c r="BM193" s="142" t="s">
        <v>323</v>
      </c>
    </row>
    <row r="194" spans="2:65" s="11" customFormat="1" ht="22.9" customHeight="1">
      <c r="B194" s="119"/>
      <c r="D194" s="120" t="s">
        <v>71</v>
      </c>
      <c r="E194" s="129" t="s">
        <v>324</v>
      </c>
      <c r="F194" s="129" t="s">
        <v>325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0</v>
      </c>
      <c r="T194" s="126">
        <f>SUM(T195:T198)</f>
        <v>0.22563900000000001</v>
      </c>
      <c r="AR194" s="120" t="s">
        <v>82</v>
      </c>
      <c r="AT194" s="127" t="s">
        <v>71</v>
      </c>
      <c r="AU194" s="127" t="s">
        <v>80</v>
      </c>
      <c r="AY194" s="120" t="s">
        <v>146</v>
      </c>
      <c r="BK194" s="128">
        <f>SUM(BK195:BK198)</f>
        <v>0</v>
      </c>
    </row>
    <row r="195" spans="2:65" s="1" customFormat="1" ht="16.5" customHeight="1">
      <c r="B195" s="32"/>
      <c r="C195" s="131" t="s">
        <v>326</v>
      </c>
      <c r="D195" s="131" t="s">
        <v>149</v>
      </c>
      <c r="E195" s="132" t="s">
        <v>327</v>
      </c>
      <c r="F195" s="133" t="s">
        <v>328</v>
      </c>
      <c r="G195" s="134" t="s">
        <v>152</v>
      </c>
      <c r="H195" s="135">
        <v>25.071000000000002</v>
      </c>
      <c r="I195" s="136"/>
      <c r="J195" s="137">
        <f>ROUND(I195*H195,2)</f>
        <v>0</v>
      </c>
      <c r="K195" s="133" t="s">
        <v>153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8.9999999999999993E-3</v>
      </c>
      <c r="T195" s="141">
        <f>S195*H195</f>
        <v>0.22563900000000001</v>
      </c>
      <c r="AR195" s="142" t="s">
        <v>241</v>
      </c>
      <c r="AT195" s="142" t="s">
        <v>149</v>
      </c>
      <c r="AU195" s="142" t="s">
        <v>82</v>
      </c>
      <c r="AY195" s="17" t="s">
        <v>146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241</v>
      </c>
      <c r="BM195" s="142" t="s">
        <v>329</v>
      </c>
    </row>
    <row r="196" spans="2:65" s="1" customFormat="1" ht="11.25">
      <c r="B196" s="32"/>
      <c r="D196" s="144" t="s">
        <v>155</v>
      </c>
      <c r="F196" s="145" t="s">
        <v>330</v>
      </c>
      <c r="I196" s="146"/>
      <c r="L196" s="32"/>
      <c r="M196" s="147"/>
      <c r="T196" s="53"/>
      <c r="AT196" s="17" t="s">
        <v>155</v>
      </c>
      <c r="AU196" s="17" t="s">
        <v>82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292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293</v>
      </c>
      <c r="H198" s="158">
        <v>25.071000000000002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1" customFormat="1" ht="25.9" customHeight="1">
      <c r="B199" s="119"/>
      <c r="D199" s="120" t="s">
        <v>71</v>
      </c>
      <c r="E199" s="121" t="s">
        <v>331</v>
      </c>
      <c r="F199" s="121" t="s">
        <v>332</v>
      </c>
      <c r="I199" s="122"/>
      <c r="J199" s="123">
        <f>BK199</f>
        <v>0</v>
      </c>
      <c r="L199" s="119"/>
      <c r="M199" s="124"/>
      <c r="P199" s="125">
        <f>P200+P203+P205</f>
        <v>0</v>
      </c>
      <c r="R199" s="125">
        <f>R200+R203+R205</f>
        <v>0</v>
      </c>
      <c r="T199" s="126">
        <f>T200+T203+T205</f>
        <v>0</v>
      </c>
      <c r="AR199" s="120" t="s">
        <v>181</v>
      </c>
      <c r="AT199" s="127" t="s">
        <v>71</v>
      </c>
      <c r="AU199" s="127" t="s">
        <v>72</v>
      </c>
      <c r="AY199" s="120" t="s">
        <v>146</v>
      </c>
      <c r="BK199" s="128">
        <f>BK200+BK203+BK205</f>
        <v>0</v>
      </c>
    </row>
    <row r="200" spans="2:65" s="11" customFormat="1" ht="22.9" customHeight="1">
      <c r="B200" s="119"/>
      <c r="D200" s="120" t="s">
        <v>71</v>
      </c>
      <c r="E200" s="129" t="s">
        <v>333</v>
      </c>
      <c r="F200" s="129" t="s">
        <v>334</v>
      </c>
      <c r="I200" s="122"/>
      <c r="J200" s="130">
        <f>BK200</f>
        <v>0</v>
      </c>
      <c r="L200" s="119"/>
      <c r="M200" s="124"/>
      <c r="P200" s="125">
        <f>SUM(P201:P202)</f>
        <v>0</v>
      </c>
      <c r="R200" s="125">
        <f>SUM(R201:R202)</f>
        <v>0</v>
      </c>
      <c r="T200" s="126">
        <f>SUM(T201:T202)</f>
        <v>0</v>
      </c>
      <c r="AR200" s="120" t="s">
        <v>181</v>
      </c>
      <c r="AT200" s="127" t="s">
        <v>71</v>
      </c>
      <c r="AU200" s="127" t="s">
        <v>80</v>
      </c>
      <c r="AY200" s="120" t="s">
        <v>146</v>
      </c>
      <c r="BK200" s="128">
        <f>SUM(BK201:BK202)</f>
        <v>0</v>
      </c>
    </row>
    <row r="201" spans="2:65" s="1" customFormat="1" ht="16.5" customHeight="1">
      <c r="B201" s="32"/>
      <c r="C201" s="131" t="s">
        <v>335</v>
      </c>
      <c r="D201" s="131" t="s">
        <v>149</v>
      </c>
      <c r="E201" s="132" t="s">
        <v>336</v>
      </c>
      <c r="F201" s="133" t="s">
        <v>337</v>
      </c>
      <c r="G201" s="134" t="s">
        <v>199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338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338</v>
      </c>
      <c r="BM201" s="142" t="s">
        <v>339</v>
      </c>
    </row>
    <row r="202" spans="2:65" s="1" customFormat="1" ht="24.2" customHeight="1">
      <c r="B202" s="32"/>
      <c r="C202" s="131" t="s">
        <v>340</v>
      </c>
      <c r="D202" s="131" t="s">
        <v>149</v>
      </c>
      <c r="E202" s="132" t="s">
        <v>341</v>
      </c>
      <c r="F202" s="133" t="s">
        <v>342</v>
      </c>
      <c r="G202" s="134" t="s">
        <v>199</v>
      </c>
      <c r="H202" s="135">
        <v>1</v>
      </c>
      <c r="I202" s="136"/>
      <c r="J202" s="137">
        <f>ROUND(I202*H202,2)</f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338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338</v>
      </c>
      <c r="BM202" s="142" t="s">
        <v>343</v>
      </c>
    </row>
    <row r="203" spans="2:65" s="11" customFormat="1" ht="22.9" customHeight="1">
      <c r="B203" s="119"/>
      <c r="D203" s="120" t="s">
        <v>71</v>
      </c>
      <c r="E203" s="129" t="s">
        <v>344</v>
      </c>
      <c r="F203" s="129" t="s">
        <v>345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181</v>
      </c>
      <c r="AT203" s="127" t="s">
        <v>71</v>
      </c>
      <c r="AU203" s="127" t="s">
        <v>80</v>
      </c>
      <c r="AY203" s="120" t="s">
        <v>146</v>
      </c>
      <c r="BK203" s="128">
        <f>BK204</f>
        <v>0</v>
      </c>
    </row>
    <row r="204" spans="2:65" s="1" customFormat="1" ht="37.9" customHeight="1">
      <c r="B204" s="32"/>
      <c r="C204" s="131" t="s">
        <v>346</v>
      </c>
      <c r="D204" s="131" t="s">
        <v>149</v>
      </c>
      <c r="E204" s="132" t="s">
        <v>347</v>
      </c>
      <c r="F204" s="133" t="s">
        <v>348</v>
      </c>
      <c r="G204" s="134" t="s">
        <v>199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338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338</v>
      </c>
      <c r="BM204" s="142" t="s">
        <v>349</v>
      </c>
    </row>
    <row r="205" spans="2:65" s="11" customFormat="1" ht="22.9" customHeight="1">
      <c r="B205" s="119"/>
      <c r="D205" s="120" t="s">
        <v>71</v>
      </c>
      <c r="E205" s="129" t="s">
        <v>350</v>
      </c>
      <c r="F205" s="129" t="s">
        <v>351</v>
      </c>
      <c r="I205" s="122"/>
      <c r="J205" s="130">
        <f>BK205</f>
        <v>0</v>
      </c>
      <c r="L205" s="119"/>
      <c r="M205" s="124"/>
      <c r="P205" s="125">
        <f>P206</f>
        <v>0</v>
      </c>
      <c r="R205" s="125">
        <f>R206</f>
        <v>0</v>
      </c>
      <c r="T205" s="126">
        <f>T206</f>
        <v>0</v>
      </c>
      <c r="AR205" s="120" t="s">
        <v>181</v>
      </c>
      <c r="AT205" s="127" t="s">
        <v>71</v>
      </c>
      <c r="AU205" s="127" t="s">
        <v>80</v>
      </c>
      <c r="AY205" s="120" t="s">
        <v>146</v>
      </c>
      <c r="BK205" s="128">
        <f>BK206</f>
        <v>0</v>
      </c>
    </row>
    <row r="206" spans="2:65" s="1" customFormat="1" ht="16.5" customHeight="1">
      <c r="B206" s="32"/>
      <c r="C206" s="131" t="s">
        <v>352</v>
      </c>
      <c r="D206" s="131" t="s">
        <v>149</v>
      </c>
      <c r="E206" s="132" t="s">
        <v>353</v>
      </c>
      <c r="F206" s="133" t="s">
        <v>354</v>
      </c>
      <c r="G206" s="134" t="s">
        <v>199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69" t="s">
        <v>19</v>
      </c>
      <c r="N206" s="170" t="s">
        <v>43</v>
      </c>
      <c r="O206" s="171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42" t="s">
        <v>338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338</v>
      </c>
      <c r="BM206" s="142" t="s">
        <v>355</v>
      </c>
    </row>
    <row r="207" spans="2:65" s="1" customFormat="1" ht="6.95" customHeight="1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32"/>
    </row>
  </sheetData>
  <sheetProtection algorithmName="SHA-512" hashValue="+kErdcb7JHC60vYpscjlaHjdwZlqoch5Fez/ORstAzpUpNPUsosWnpshSu3qliWMLXOaSBWAh5L2+w4v3ywbpA==" saltValue="l47QxFp76/9Ty01X53nk0QEpjmvjUbstKSkLtrC+jSGIiP1E7lLfumdKQ+dVz9dsn1QM11tsEychiZPSU/aalA==" spinCount="100000" sheet="1" objects="1" scenarios="1" formatColumns="0" formatRows="0" autoFilter="0"/>
  <autoFilter ref="C91:K20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3" r:id="rId2" xr:uid="{00000000-0004-0000-0100-000001000000}"/>
    <hyperlink ref="F111" r:id="rId3" xr:uid="{00000000-0004-0000-0100-000002000000}"/>
    <hyperlink ref="F115" r:id="rId4" xr:uid="{00000000-0004-0000-0100-000003000000}"/>
    <hyperlink ref="F124" r:id="rId5" xr:uid="{00000000-0004-0000-0100-000004000000}"/>
    <hyperlink ref="F127" r:id="rId6" xr:uid="{00000000-0004-0000-0100-000005000000}"/>
    <hyperlink ref="F140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9" r:id="rId11" xr:uid="{00000000-0004-0000-0100-00000A000000}"/>
    <hyperlink ref="F152" r:id="rId12" xr:uid="{00000000-0004-0000-0100-00000B000000}"/>
    <hyperlink ref="F155" r:id="rId13" xr:uid="{00000000-0004-0000-0100-00000C000000}"/>
    <hyperlink ref="F158" r:id="rId14" xr:uid="{00000000-0004-0000-0100-00000D000000}"/>
    <hyperlink ref="F161" r:id="rId15" xr:uid="{00000000-0004-0000-0100-00000E000000}"/>
    <hyperlink ref="F164" r:id="rId16" xr:uid="{00000000-0004-0000-0100-00000F000000}"/>
    <hyperlink ref="F167" r:id="rId17" xr:uid="{00000000-0004-0000-0100-000010000000}"/>
    <hyperlink ref="F170" r:id="rId18" xr:uid="{00000000-0004-0000-0100-000011000000}"/>
    <hyperlink ref="F172" r:id="rId19" xr:uid="{00000000-0004-0000-0100-000012000000}"/>
    <hyperlink ref="F175" r:id="rId20" xr:uid="{00000000-0004-0000-0100-000013000000}"/>
    <hyperlink ref="F179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356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ROUND((SUM(BE85:BE315)),  2)</f>
        <v>0</v>
      </c>
      <c r="I33" s="93">
        <v>0.21</v>
      </c>
      <c r="J33" s="83">
        <f>ROUND(((SUM(BE85:BE315))*I33),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ROUND((SUM(BF85:BF315)),  2)</f>
        <v>0</v>
      </c>
      <c r="I34" s="93">
        <v>0.12</v>
      </c>
      <c r="J34" s="83">
        <f>ROUND(((SUM(BF85:BF315))*I34),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02 - Opatření ke snížení energetické náročnosti budov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J212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7"/>
      <c r="D65" s="108" t="s">
        <v>358</v>
      </c>
      <c r="E65" s="109"/>
      <c r="F65" s="109"/>
      <c r="G65" s="109"/>
      <c r="H65" s="109"/>
      <c r="I65" s="109"/>
      <c r="J65" s="110">
        <f>J216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9" t="str">
        <f>E9</f>
        <v>SO 02 - Opatření ke snížení energetické náročnosti budov</v>
      </c>
      <c r="F77" s="317"/>
      <c r="G77" s="317"/>
      <c r="H77" s="31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132</v>
      </c>
      <c r="D84" s="113" t="s">
        <v>57</v>
      </c>
      <c r="E84" s="113" t="s">
        <v>53</v>
      </c>
      <c r="F84" s="113" t="s">
        <v>54</v>
      </c>
      <c r="G84" s="113" t="s">
        <v>133</v>
      </c>
      <c r="H84" s="113" t="s">
        <v>134</v>
      </c>
      <c r="I84" s="113" t="s">
        <v>135</v>
      </c>
      <c r="J84" s="113" t="s">
        <v>116</v>
      </c>
      <c r="K84" s="114" t="s">
        <v>136</v>
      </c>
      <c r="L84" s="111"/>
      <c r="M84" s="56" t="s">
        <v>19</v>
      </c>
      <c r="N84" s="57" t="s">
        <v>42</v>
      </c>
      <c r="O84" s="57" t="s">
        <v>137</v>
      </c>
      <c r="P84" s="57" t="s">
        <v>138</v>
      </c>
      <c r="Q84" s="57" t="s">
        <v>139</v>
      </c>
      <c r="R84" s="57" t="s">
        <v>140</v>
      </c>
      <c r="S84" s="57" t="s">
        <v>141</v>
      </c>
      <c r="T84" s="58" t="s">
        <v>142</v>
      </c>
    </row>
    <row r="85" spans="2:65" s="1" customFormat="1" ht="22.9" customHeight="1">
      <c r="B85" s="32"/>
      <c r="C85" s="61" t="s">
        <v>143</v>
      </c>
      <c r="J85" s="115">
        <f>BK85</f>
        <v>0</v>
      </c>
      <c r="L85" s="32"/>
      <c r="M85" s="59"/>
      <c r="N85" s="50"/>
      <c r="O85" s="50"/>
      <c r="P85" s="116">
        <f>P86+P215</f>
        <v>0</v>
      </c>
      <c r="Q85" s="50"/>
      <c r="R85" s="116">
        <f>R86+R215</f>
        <v>11.088273310000002</v>
      </c>
      <c r="S85" s="50"/>
      <c r="T85" s="117">
        <f>T86+T215</f>
        <v>2.8260000000000004E-4</v>
      </c>
      <c r="AT85" s="17" t="s">
        <v>71</v>
      </c>
      <c r="AU85" s="17" t="s">
        <v>117</v>
      </c>
      <c r="BK85" s="118">
        <f>BK86+BK215</f>
        <v>0</v>
      </c>
    </row>
    <row r="86" spans="2:65" s="11" customFormat="1" ht="25.9" customHeight="1">
      <c r="B86" s="119"/>
      <c r="D86" s="120" t="s">
        <v>71</v>
      </c>
      <c r="E86" s="121" t="s">
        <v>144</v>
      </c>
      <c r="F86" s="121" t="s">
        <v>145</v>
      </c>
      <c r="I86" s="122"/>
      <c r="J86" s="123">
        <f>BK86</f>
        <v>0</v>
      </c>
      <c r="L86" s="119"/>
      <c r="M86" s="124"/>
      <c r="P86" s="125">
        <f>P87+P209+P212</f>
        <v>0</v>
      </c>
      <c r="R86" s="125">
        <f>R87+R209+R212</f>
        <v>5.4437894400000006</v>
      </c>
      <c r="T86" s="126">
        <f>T87+T209+T212</f>
        <v>2.8260000000000004E-4</v>
      </c>
      <c r="AR86" s="120" t="s">
        <v>80</v>
      </c>
      <c r="AT86" s="127" t="s">
        <v>71</v>
      </c>
      <c r="AU86" s="127" t="s">
        <v>72</v>
      </c>
      <c r="AY86" s="120" t="s">
        <v>146</v>
      </c>
      <c r="BK86" s="128">
        <f>BK87+BK209+BK212</f>
        <v>0</v>
      </c>
    </row>
    <row r="87" spans="2:65" s="11" customFormat="1" ht="22.9" customHeight="1">
      <c r="B87" s="119"/>
      <c r="D87" s="120" t="s">
        <v>71</v>
      </c>
      <c r="E87" s="129" t="s">
        <v>188</v>
      </c>
      <c r="F87" s="129" t="s">
        <v>359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2.8260000000000004E-4</v>
      </c>
      <c r="AR87" s="120" t="s">
        <v>80</v>
      </c>
      <c r="AT87" s="127" t="s">
        <v>71</v>
      </c>
      <c r="AU87" s="127" t="s">
        <v>80</v>
      </c>
      <c r="AY87" s="120" t="s">
        <v>146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149</v>
      </c>
      <c r="E88" s="132" t="s">
        <v>360</v>
      </c>
      <c r="F88" s="133" t="s">
        <v>361</v>
      </c>
      <c r="G88" s="134" t="s">
        <v>152</v>
      </c>
      <c r="H88" s="135">
        <v>413.55399999999997</v>
      </c>
      <c r="I88" s="136"/>
      <c r="J88" s="137">
        <f>ROUND(I88*H88,2)</f>
        <v>0</v>
      </c>
      <c r="K88" s="133" t="s">
        <v>362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147</v>
      </c>
      <c r="AT88" s="142" t="s">
        <v>149</v>
      </c>
      <c r="AU88" s="142" t="s">
        <v>82</v>
      </c>
      <c r="AY88" s="17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147</v>
      </c>
      <c r="BM88" s="142" t="s">
        <v>363</v>
      </c>
    </row>
    <row r="89" spans="2:65" s="1" customFormat="1" ht="11.25">
      <c r="B89" s="32"/>
      <c r="D89" s="144" t="s">
        <v>155</v>
      </c>
      <c r="F89" s="145" t="s">
        <v>364</v>
      </c>
      <c r="I89" s="146"/>
      <c r="L89" s="32"/>
      <c r="M89" s="147"/>
      <c r="T89" s="53"/>
      <c r="AT89" s="17" t="s">
        <v>155</v>
      </c>
      <c r="AU89" s="17" t="s">
        <v>82</v>
      </c>
    </row>
    <row r="90" spans="2:65" s="12" customFormat="1" ht="11.25">
      <c r="B90" s="148"/>
      <c r="D90" s="149" t="s">
        <v>157</v>
      </c>
      <c r="E90" s="150" t="s">
        <v>19</v>
      </c>
      <c r="F90" s="151" t="s">
        <v>365</v>
      </c>
      <c r="H90" s="150" t="s">
        <v>19</v>
      </c>
      <c r="I90" s="152"/>
      <c r="L90" s="148"/>
      <c r="M90" s="153"/>
      <c r="T90" s="154"/>
      <c r="AT90" s="150" t="s">
        <v>157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146</v>
      </c>
    </row>
    <row r="91" spans="2:65" s="13" customFormat="1" ht="11.25">
      <c r="B91" s="155"/>
      <c r="D91" s="149" t="s">
        <v>157</v>
      </c>
      <c r="E91" s="156" t="s">
        <v>19</v>
      </c>
      <c r="F91" s="157" t="s">
        <v>366</v>
      </c>
      <c r="H91" s="158">
        <v>413.55399999999997</v>
      </c>
      <c r="I91" s="159"/>
      <c r="L91" s="155"/>
      <c r="M91" s="160"/>
      <c r="T91" s="161"/>
      <c r="AT91" s="156" t="s">
        <v>157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146</v>
      </c>
    </row>
    <row r="92" spans="2:65" s="1" customFormat="1" ht="16.5" customHeight="1">
      <c r="B92" s="32"/>
      <c r="C92" s="131" t="s">
        <v>82</v>
      </c>
      <c r="D92" s="131" t="s">
        <v>149</v>
      </c>
      <c r="E92" s="132" t="s">
        <v>367</v>
      </c>
      <c r="F92" s="133" t="s">
        <v>368</v>
      </c>
      <c r="G92" s="134" t="s">
        <v>152</v>
      </c>
      <c r="H92" s="135">
        <v>20.7</v>
      </c>
      <c r="I92" s="136"/>
      <c r="J92" s="137">
        <f>ROUND(I92*H92,2)</f>
        <v>0</v>
      </c>
      <c r="K92" s="133" t="s">
        <v>362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147</v>
      </c>
      <c r="AT92" s="142" t="s">
        <v>149</v>
      </c>
      <c r="AU92" s="142" t="s">
        <v>82</v>
      </c>
      <c r="AY92" s="17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147</v>
      </c>
      <c r="BM92" s="142" t="s">
        <v>369</v>
      </c>
    </row>
    <row r="93" spans="2:65" s="1" customFormat="1" ht="11.25">
      <c r="B93" s="32"/>
      <c r="D93" s="144" t="s">
        <v>155</v>
      </c>
      <c r="F93" s="145" t="s">
        <v>370</v>
      </c>
      <c r="I93" s="146"/>
      <c r="L93" s="32"/>
      <c r="M93" s="147"/>
      <c r="T93" s="53"/>
      <c r="AT93" s="17" t="s">
        <v>155</v>
      </c>
      <c r="AU93" s="17" t="s">
        <v>82</v>
      </c>
    </row>
    <row r="94" spans="2:65" s="12" customFormat="1" ht="11.25">
      <c r="B94" s="148"/>
      <c r="D94" s="149" t="s">
        <v>157</v>
      </c>
      <c r="E94" s="150" t="s">
        <v>19</v>
      </c>
      <c r="F94" s="151" t="s">
        <v>371</v>
      </c>
      <c r="H94" s="150" t="s">
        <v>19</v>
      </c>
      <c r="I94" s="152"/>
      <c r="L94" s="148"/>
      <c r="M94" s="153"/>
      <c r="T94" s="154"/>
      <c r="AT94" s="150" t="s">
        <v>157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146</v>
      </c>
    </row>
    <row r="95" spans="2:65" s="13" customFormat="1" ht="11.25">
      <c r="B95" s="155"/>
      <c r="D95" s="149" t="s">
        <v>157</v>
      </c>
      <c r="E95" s="156" t="s">
        <v>19</v>
      </c>
      <c r="F95" s="157" t="s">
        <v>372</v>
      </c>
      <c r="H95" s="158">
        <v>20.7</v>
      </c>
      <c r="I95" s="159"/>
      <c r="L95" s="155"/>
      <c r="M95" s="160"/>
      <c r="T95" s="161"/>
      <c r="AT95" s="156" t="s">
        <v>157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146</v>
      </c>
    </row>
    <row r="96" spans="2:65" s="1" customFormat="1" ht="16.5" customHeight="1">
      <c r="B96" s="32"/>
      <c r="C96" s="131" t="s">
        <v>168</v>
      </c>
      <c r="D96" s="131" t="s">
        <v>149</v>
      </c>
      <c r="E96" s="132" t="s">
        <v>373</v>
      </c>
      <c r="F96" s="133" t="s">
        <v>374</v>
      </c>
      <c r="G96" s="134" t="s">
        <v>152</v>
      </c>
      <c r="H96" s="135">
        <v>413.55399999999997</v>
      </c>
      <c r="I96" s="136"/>
      <c r="J96" s="137">
        <f>ROUND(I96*H96,2)</f>
        <v>0</v>
      </c>
      <c r="K96" s="133" t="s">
        <v>362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147</v>
      </c>
      <c r="AT96" s="142" t="s">
        <v>149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147</v>
      </c>
      <c r="BM96" s="142" t="s">
        <v>375</v>
      </c>
    </row>
    <row r="97" spans="2:65" s="1" customFormat="1" ht="11.25">
      <c r="B97" s="32"/>
      <c r="D97" s="144" t="s">
        <v>155</v>
      </c>
      <c r="F97" s="145" t="s">
        <v>376</v>
      </c>
      <c r="I97" s="146"/>
      <c r="L97" s="32"/>
      <c r="M97" s="147"/>
      <c r="T97" s="53"/>
      <c r="AT97" s="17" t="s">
        <v>155</v>
      </c>
      <c r="AU97" s="17" t="s">
        <v>82</v>
      </c>
    </row>
    <row r="98" spans="2:65" s="12" customFormat="1" ht="11.25">
      <c r="B98" s="148"/>
      <c r="D98" s="149" t="s">
        <v>157</v>
      </c>
      <c r="E98" s="150" t="s">
        <v>19</v>
      </c>
      <c r="F98" s="151" t="s">
        <v>365</v>
      </c>
      <c r="H98" s="150" t="s">
        <v>19</v>
      </c>
      <c r="I98" s="152"/>
      <c r="L98" s="148"/>
      <c r="M98" s="153"/>
      <c r="T98" s="154"/>
      <c r="AT98" s="150" t="s">
        <v>157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366</v>
      </c>
      <c r="H99" s="158">
        <v>413.55399999999997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146</v>
      </c>
    </row>
    <row r="100" spans="2:65" s="1" customFormat="1" ht="37.9" customHeight="1">
      <c r="B100" s="32"/>
      <c r="C100" s="131" t="s">
        <v>147</v>
      </c>
      <c r="D100" s="131" t="s">
        <v>149</v>
      </c>
      <c r="E100" s="132" t="s">
        <v>377</v>
      </c>
      <c r="F100" s="133" t="s">
        <v>378</v>
      </c>
      <c r="G100" s="134" t="s">
        <v>152</v>
      </c>
      <c r="H100" s="135">
        <v>385.68400000000003</v>
      </c>
      <c r="I100" s="136"/>
      <c r="J100" s="137">
        <f>ROUND(I100*H100,2)</f>
        <v>0</v>
      </c>
      <c r="K100" s="133" t="s">
        <v>362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147</v>
      </c>
      <c r="AT100" s="142" t="s">
        <v>149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379</v>
      </c>
    </row>
    <row r="101" spans="2:65" s="1" customFormat="1" ht="11.25">
      <c r="B101" s="32"/>
      <c r="D101" s="144" t="s">
        <v>155</v>
      </c>
      <c r="F101" s="145" t="s">
        <v>380</v>
      </c>
      <c r="I101" s="146"/>
      <c r="L101" s="32"/>
      <c r="M101" s="147"/>
      <c r="T101" s="53"/>
      <c r="AT101" s="17" t="s">
        <v>155</v>
      </c>
      <c r="AU101" s="17" t="s">
        <v>82</v>
      </c>
    </row>
    <row r="102" spans="2:65" s="12" customFormat="1" ht="11.25">
      <c r="B102" s="148"/>
      <c r="D102" s="149" t="s">
        <v>157</v>
      </c>
      <c r="E102" s="150" t="s">
        <v>19</v>
      </c>
      <c r="F102" s="151" t="s">
        <v>381</v>
      </c>
      <c r="H102" s="150" t="s">
        <v>19</v>
      </c>
      <c r="I102" s="152"/>
      <c r="L102" s="148"/>
      <c r="M102" s="153"/>
      <c r="T102" s="154"/>
      <c r="AT102" s="150" t="s">
        <v>157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146</v>
      </c>
    </row>
    <row r="103" spans="2:65" s="13" customFormat="1" ht="11.25">
      <c r="B103" s="155"/>
      <c r="D103" s="149" t="s">
        <v>157</v>
      </c>
      <c r="E103" s="156" t="s">
        <v>19</v>
      </c>
      <c r="F103" s="157" t="s">
        <v>382</v>
      </c>
      <c r="H103" s="158">
        <v>442</v>
      </c>
      <c r="I103" s="159"/>
      <c r="L103" s="155"/>
      <c r="M103" s="160"/>
      <c r="T103" s="161"/>
      <c r="AT103" s="156" t="s">
        <v>157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146</v>
      </c>
    </row>
    <row r="104" spans="2:65" s="13" customFormat="1" ht="11.25">
      <c r="B104" s="155"/>
      <c r="D104" s="149" t="s">
        <v>157</v>
      </c>
      <c r="E104" s="156" t="s">
        <v>19</v>
      </c>
      <c r="F104" s="157" t="s">
        <v>383</v>
      </c>
      <c r="H104" s="158">
        <v>-4.2</v>
      </c>
      <c r="I104" s="159"/>
      <c r="L104" s="155"/>
      <c r="M104" s="160"/>
      <c r="T104" s="161"/>
      <c r="AT104" s="156" t="s">
        <v>157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384</v>
      </c>
      <c r="H105" s="158">
        <v>-3.1360000000000001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385</v>
      </c>
      <c r="H106" s="158">
        <v>-3.78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386</v>
      </c>
      <c r="H107" s="158">
        <v>-3.12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3" customFormat="1" ht="11.25">
      <c r="B108" s="155"/>
      <c r="D108" s="149" t="s">
        <v>157</v>
      </c>
      <c r="E108" s="156" t="s">
        <v>19</v>
      </c>
      <c r="F108" s="157" t="s">
        <v>387</v>
      </c>
      <c r="H108" s="158">
        <v>-2.64</v>
      </c>
      <c r="I108" s="159"/>
      <c r="L108" s="155"/>
      <c r="M108" s="160"/>
      <c r="T108" s="161"/>
      <c r="AT108" s="156" t="s">
        <v>157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146</v>
      </c>
    </row>
    <row r="109" spans="2:65" s="13" customFormat="1" ht="11.25">
      <c r="B109" s="155"/>
      <c r="D109" s="149" t="s">
        <v>157</v>
      </c>
      <c r="E109" s="156" t="s">
        <v>19</v>
      </c>
      <c r="F109" s="157" t="s">
        <v>388</v>
      </c>
      <c r="H109" s="158">
        <v>-2.64</v>
      </c>
      <c r="I109" s="159"/>
      <c r="L109" s="155"/>
      <c r="M109" s="160"/>
      <c r="T109" s="161"/>
      <c r="AT109" s="156" t="s">
        <v>157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389</v>
      </c>
      <c r="H110" s="158">
        <v>-4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390</v>
      </c>
      <c r="H111" s="158">
        <v>-4.2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391</v>
      </c>
      <c r="H112" s="158">
        <v>-28.6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4" customFormat="1" ht="11.25">
      <c r="B113" s="162"/>
      <c r="D113" s="149" t="s">
        <v>157</v>
      </c>
      <c r="E113" s="163" t="s">
        <v>19</v>
      </c>
      <c r="F113" s="164" t="s">
        <v>161</v>
      </c>
      <c r="H113" s="165">
        <v>385.68400000000003</v>
      </c>
      <c r="I113" s="166"/>
      <c r="L113" s="162"/>
      <c r="M113" s="167"/>
      <c r="T113" s="168"/>
      <c r="AT113" s="163" t="s">
        <v>157</v>
      </c>
      <c r="AU113" s="163" t="s">
        <v>82</v>
      </c>
      <c r="AV113" s="14" t="s">
        <v>147</v>
      </c>
      <c r="AW113" s="14" t="s">
        <v>33</v>
      </c>
      <c r="AX113" s="14" t="s">
        <v>80</v>
      </c>
      <c r="AY113" s="163" t="s">
        <v>146</v>
      </c>
    </row>
    <row r="114" spans="2:65" s="1" customFormat="1" ht="16.5" customHeight="1">
      <c r="B114" s="32"/>
      <c r="C114" s="174" t="s">
        <v>181</v>
      </c>
      <c r="D114" s="174" t="s">
        <v>392</v>
      </c>
      <c r="E114" s="175" t="s">
        <v>393</v>
      </c>
      <c r="F114" s="176" t="s">
        <v>394</v>
      </c>
      <c r="G114" s="177" t="s">
        <v>152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201</v>
      </c>
      <c r="AT114" s="142" t="s">
        <v>392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395</v>
      </c>
    </row>
    <row r="115" spans="2:65" s="13" customFormat="1" ht="11.25">
      <c r="B115" s="155"/>
      <c r="D115" s="149" t="s">
        <v>157</v>
      </c>
      <c r="F115" s="157" t="s">
        <v>396</v>
      </c>
      <c r="H115" s="158">
        <v>404.96800000000002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146</v>
      </c>
    </row>
    <row r="116" spans="2:65" s="1" customFormat="1" ht="37.9" customHeight="1">
      <c r="B116" s="32"/>
      <c r="C116" s="131" t="s">
        <v>188</v>
      </c>
      <c r="D116" s="131" t="s">
        <v>149</v>
      </c>
      <c r="E116" s="132" t="s">
        <v>377</v>
      </c>
      <c r="F116" s="133" t="s">
        <v>378</v>
      </c>
      <c r="G116" s="134" t="s">
        <v>152</v>
      </c>
      <c r="H116" s="135">
        <v>34</v>
      </c>
      <c r="I116" s="136"/>
      <c r="J116" s="137">
        <f>ROUND(I116*H116,2)</f>
        <v>0</v>
      </c>
      <c r="K116" s="133" t="s">
        <v>362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397</v>
      </c>
    </row>
    <row r="117" spans="2:65" s="1" customFormat="1" ht="11.25">
      <c r="B117" s="32"/>
      <c r="D117" s="144" t="s">
        <v>155</v>
      </c>
      <c r="F117" s="145" t="s">
        <v>380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398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399</v>
      </c>
      <c r="H119" s="158">
        <v>34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16.5" customHeight="1">
      <c r="B120" s="32"/>
      <c r="C120" s="174" t="s">
        <v>196</v>
      </c>
      <c r="D120" s="174" t="s">
        <v>392</v>
      </c>
      <c r="E120" s="175" t="s">
        <v>400</v>
      </c>
      <c r="F120" s="176" t="s">
        <v>401</v>
      </c>
      <c r="G120" s="177" t="s">
        <v>152</v>
      </c>
      <c r="H120" s="178">
        <v>35.700000000000003</v>
      </c>
      <c r="I120" s="179"/>
      <c r="J120" s="180">
        <f>ROUND(I120*H120,2)</f>
        <v>0</v>
      </c>
      <c r="K120" s="176" t="s">
        <v>362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201</v>
      </c>
      <c r="AT120" s="142" t="s">
        <v>392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402</v>
      </c>
    </row>
    <row r="121" spans="2:65" s="13" customFormat="1" ht="11.25">
      <c r="B121" s="155"/>
      <c r="D121" s="149" t="s">
        <v>157</v>
      </c>
      <c r="F121" s="157" t="s">
        <v>403</v>
      </c>
      <c r="H121" s="158">
        <v>35.700000000000003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404</v>
      </c>
      <c r="F122" s="133" t="s">
        <v>405</v>
      </c>
      <c r="G122" s="134" t="s">
        <v>297</v>
      </c>
      <c r="H122" s="135">
        <v>92.9</v>
      </c>
      <c r="I122" s="136"/>
      <c r="J122" s="137">
        <f>ROUND(I122*H122,2)</f>
        <v>0</v>
      </c>
      <c r="K122" s="133" t="s">
        <v>362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406</v>
      </c>
    </row>
    <row r="123" spans="2:65" s="1" customFormat="1" ht="11.25">
      <c r="B123" s="32"/>
      <c r="D123" s="144" t="s">
        <v>155</v>
      </c>
      <c r="F123" s="145" t="s">
        <v>407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408</v>
      </c>
      <c r="H124" s="158">
        <v>15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409</v>
      </c>
      <c r="H125" s="158">
        <v>12.8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410</v>
      </c>
      <c r="H126" s="158">
        <v>12.3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411</v>
      </c>
      <c r="H127" s="158">
        <v>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412</v>
      </c>
      <c r="H128" s="158">
        <v>9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413</v>
      </c>
      <c r="H129" s="158">
        <v>7.4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414</v>
      </c>
      <c r="H130" s="158">
        <v>29.4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92.9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166</v>
      </c>
      <c r="D132" s="174" t="s">
        <v>392</v>
      </c>
      <c r="E132" s="175" t="s">
        <v>415</v>
      </c>
      <c r="F132" s="176" t="s">
        <v>416</v>
      </c>
      <c r="G132" s="177" t="s">
        <v>152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417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418</v>
      </c>
      <c r="H133" s="158">
        <v>3.75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419</v>
      </c>
      <c r="H134" s="158">
        <v>3.2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146</v>
      </c>
    </row>
    <row r="135" spans="2:65" s="13" customFormat="1" ht="11.25">
      <c r="B135" s="155"/>
      <c r="D135" s="149" t="s">
        <v>157</v>
      </c>
      <c r="E135" s="156" t="s">
        <v>19</v>
      </c>
      <c r="F135" s="157" t="s">
        <v>420</v>
      </c>
      <c r="H135" s="158">
        <v>3.0750000000000002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421</v>
      </c>
      <c r="H136" s="158">
        <v>1.75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422</v>
      </c>
      <c r="H137" s="158">
        <v>2.25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3" customFormat="1" ht="11.25">
      <c r="B138" s="155"/>
      <c r="D138" s="149" t="s">
        <v>157</v>
      </c>
      <c r="E138" s="156" t="s">
        <v>19</v>
      </c>
      <c r="F138" s="157" t="s">
        <v>423</v>
      </c>
      <c r="H138" s="158">
        <v>1.85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424</v>
      </c>
      <c r="H139" s="158">
        <v>7.35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4" customFormat="1" ht="11.25">
      <c r="B140" s="162"/>
      <c r="D140" s="149" t="s">
        <v>157</v>
      </c>
      <c r="E140" s="163" t="s">
        <v>19</v>
      </c>
      <c r="F140" s="164" t="s">
        <v>161</v>
      </c>
      <c r="H140" s="165">
        <v>23.225000000000001</v>
      </c>
      <c r="I140" s="166"/>
      <c r="L140" s="162"/>
      <c r="M140" s="167"/>
      <c r="T140" s="168"/>
      <c r="AT140" s="163" t="s">
        <v>157</v>
      </c>
      <c r="AU140" s="163" t="s">
        <v>82</v>
      </c>
      <c r="AV140" s="14" t="s">
        <v>147</v>
      </c>
      <c r="AW140" s="14" t="s">
        <v>33</v>
      </c>
      <c r="AX140" s="14" t="s">
        <v>80</v>
      </c>
      <c r="AY140" s="163" t="s">
        <v>146</v>
      </c>
    </row>
    <row r="141" spans="2:65" s="13" customFormat="1" ht="11.25">
      <c r="B141" s="155"/>
      <c r="D141" s="149" t="s">
        <v>157</v>
      </c>
      <c r="F141" s="157" t="s">
        <v>425</v>
      </c>
      <c r="H141" s="158">
        <v>27.87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31" t="s">
        <v>210</v>
      </c>
      <c r="D142" s="131" t="s">
        <v>149</v>
      </c>
      <c r="E142" s="132" t="s">
        <v>426</v>
      </c>
      <c r="F142" s="133" t="s">
        <v>427</v>
      </c>
      <c r="G142" s="134" t="s">
        <v>297</v>
      </c>
      <c r="H142" s="135">
        <v>69</v>
      </c>
      <c r="I142" s="136"/>
      <c r="J142" s="137">
        <f>ROUND(I142*H142,2)</f>
        <v>0</v>
      </c>
      <c r="K142" s="133" t="s">
        <v>362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147</v>
      </c>
      <c r="AT142" s="142" t="s">
        <v>149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428</v>
      </c>
    </row>
    <row r="143" spans="2:65" s="1" customFormat="1" ht="11.25">
      <c r="B143" s="32"/>
      <c r="D143" s="144" t="s">
        <v>155</v>
      </c>
      <c r="F143" s="145" t="s">
        <v>429</v>
      </c>
      <c r="I143" s="146"/>
      <c r="L143" s="32"/>
      <c r="M143" s="147"/>
      <c r="T143" s="53"/>
      <c r="AT143" s="17" t="s">
        <v>155</v>
      </c>
      <c r="AU143" s="17" t="s">
        <v>82</v>
      </c>
    </row>
    <row r="144" spans="2:65" s="1" customFormat="1" ht="16.5" customHeight="1">
      <c r="B144" s="32"/>
      <c r="C144" s="174" t="s">
        <v>216</v>
      </c>
      <c r="D144" s="174" t="s">
        <v>392</v>
      </c>
      <c r="E144" s="175" t="s">
        <v>430</v>
      </c>
      <c r="F144" s="176" t="s">
        <v>431</v>
      </c>
      <c r="G144" s="177" t="s">
        <v>297</v>
      </c>
      <c r="H144" s="178">
        <v>72.45</v>
      </c>
      <c r="I144" s="179"/>
      <c r="J144" s="180">
        <f>ROUND(I144*H144,2)</f>
        <v>0</v>
      </c>
      <c r="K144" s="176" t="s">
        <v>362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147</v>
      </c>
      <c r="BM144" s="142" t="s">
        <v>432</v>
      </c>
    </row>
    <row r="145" spans="2:65" s="13" customFormat="1" ht="11.25">
      <c r="B145" s="155"/>
      <c r="D145" s="149" t="s">
        <v>157</v>
      </c>
      <c r="F145" s="157" t="s">
        <v>433</v>
      </c>
      <c r="H145" s="158">
        <v>72.45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146</v>
      </c>
    </row>
    <row r="146" spans="2:65" s="1" customFormat="1" ht="16.5" customHeight="1">
      <c r="B146" s="32"/>
      <c r="C146" s="131" t="s">
        <v>8</v>
      </c>
      <c r="D146" s="131" t="s">
        <v>149</v>
      </c>
      <c r="E146" s="132" t="s">
        <v>434</v>
      </c>
      <c r="F146" s="133" t="s">
        <v>435</v>
      </c>
      <c r="G146" s="134" t="s">
        <v>297</v>
      </c>
      <c r="H146" s="135">
        <v>191.25</v>
      </c>
      <c r="I146" s="136"/>
      <c r="J146" s="137">
        <f>ROUND(I146*H146,2)</f>
        <v>0</v>
      </c>
      <c r="K146" s="133" t="s">
        <v>362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147</v>
      </c>
      <c r="AT146" s="142" t="s">
        <v>149</v>
      </c>
      <c r="AU146" s="142" t="s">
        <v>82</v>
      </c>
      <c r="AY146" s="17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147</v>
      </c>
      <c r="BM146" s="142" t="s">
        <v>436</v>
      </c>
    </row>
    <row r="147" spans="2:65" s="1" customFormat="1" ht="11.25">
      <c r="B147" s="32"/>
      <c r="D147" s="144" t="s">
        <v>155</v>
      </c>
      <c r="F147" s="145" t="s">
        <v>437</v>
      </c>
      <c r="I147" s="146"/>
      <c r="L147" s="32"/>
      <c r="M147" s="147"/>
      <c r="T147" s="53"/>
      <c r="AT147" s="17" t="s">
        <v>155</v>
      </c>
      <c r="AU147" s="17" t="s">
        <v>82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438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439</v>
      </c>
      <c r="H149" s="158">
        <v>8.4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440</v>
      </c>
      <c r="H150" s="158">
        <v>8.4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441</v>
      </c>
      <c r="H151" s="158">
        <v>7.2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3" customFormat="1" ht="11.25">
      <c r="B152" s="155"/>
      <c r="D152" s="149" t="s">
        <v>157</v>
      </c>
      <c r="E152" s="156" t="s">
        <v>19</v>
      </c>
      <c r="F152" s="157" t="s">
        <v>442</v>
      </c>
      <c r="H152" s="158">
        <v>4.8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443</v>
      </c>
      <c r="H153" s="158">
        <v>2.8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3" customFormat="1" ht="11.25">
      <c r="B154" s="155"/>
      <c r="D154" s="149" t="s">
        <v>157</v>
      </c>
      <c r="E154" s="156" t="s">
        <v>19</v>
      </c>
      <c r="F154" s="157" t="s">
        <v>443</v>
      </c>
      <c r="H154" s="158">
        <v>2.8</v>
      </c>
      <c r="I154" s="159"/>
      <c r="L154" s="155"/>
      <c r="M154" s="160"/>
      <c r="T154" s="161"/>
      <c r="AT154" s="156" t="s">
        <v>157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444</v>
      </c>
      <c r="H155" s="158">
        <v>17.399999999999999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445</v>
      </c>
      <c r="H156" s="158">
        <v>26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2" customFormat="1" ht="11.25">
      <c r="B157" s="148"/>
      <c r="D157" s="149" t="s">
        <v>157</v>
      </c>
      <c r="E157" s="150" t="s">
        <v>19</v>
      </c>
      <c r="F157" s="151" t="s">
        <v>446</v>
      </c>
      <c r="H157" s="150" t="s">
        <v>19</v>
      </c>
      <c r="I157" s="152"/>
      <c r="L157" s="148"/>
      <c r="M157" s="153"/>
      <c r="T157" s="154"/>
      <c r="AT157" s="150" t="s">
        <v>157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146</v>
      </c>
    </row>
    <row r="158" spans="2:65" s="13" customFormat="1" ht="11.25">
      <c r="B158" s="155"/>
      <c r="D158" s="149" t="s">
        <v>157</v>
      </c>
      <c r="E158" s="156" t="s">
        <v>19</v>
      </c>
      <c r="F158" s="157" t="s">
        <v>447</v>
      </c>
      <c r="H158" s="158">
        <v>11.7</v>
      </c>
      <c r="I158" s="159"/>
      <c r="L158" s="155"/>
      <c r="M158" s="160"/>
      <c r="T158" s="161"/>
      <c r="AT158" s="156" t="s">
        <v>157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146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448</v>
      </c>
      <c r="H159" s="158">
        <v>10.6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449</v>
      </c>
      <c r="H160" s="158">
        <v>9.75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51" s="13" customFormat="1" ht="11.25">
      <c r="B161" s="155"/>
      <c r="D161" s="149" t="s">
        <v>157</v>
      </c>
      <c r="E161" s="156" t="s">
        <v>19</v>
      </c>
      <c r="F161" s="157" t="s">
        <v>450</v>
      </c>
      <c r="H161" s="158">
        <v>5.9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51" s="13" customFormat="1" ht="11.25">
      <c r="B162" s="155"/>
      <c r="D162" s="149" t="s">
        <v>157</v>
      </c>
      <c r="E162" s="156" t="s">
        <v>19</v>
      </c>
      <c r="F162" s="157" t="s">
        <v>451</v>
      </c>
      <c r="H162" s="158">
        <v>5.9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146</v>
      </c>
    </row>
    <row r="163" spans="2:51" s="13" customFormat="1" ht="11.25">
      <c r="B163" s="155"/>
      <c r="D163" s="149" t="s">
        <v>157</v>
      </c>
      <c r="E163" s="156" t="s">
        <v>19</v>
      </c>
      <c r="F163" s="157" t="s">
        <v>452</v>
      </c>
      <c r="H163" s="158">
        <v>5.0999999999999996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51" s="13" customFormat="1" ht="11.25">
      <c r="B164" s="155"/>
      <c r="D164" s="149" t="s">
        <v>157</v>
      </c>
      <c r="E164" s="156" t="s">
        <v>19</v>
      </c>
      <c r="F164" s="157" t="s">
        <v>453</v>
      </c>
      <c r="H164" s="158">
        <v>23.4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51" s="12" customFormat="1" ht="11.25">
      <c r="B165" s="148"/>
      <c r="D165" s="149" t="s">
        <v>157</v>
      </c>
      <c r="E165" s="150" t="s">
        <v>19</v>
      </c>
      <c r="F165" s="151" t="s">
        <v>454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51" s="13" customFormat="1" ht="11.25">
      <c r="B166" s="155"/>
      <c r="D166" s="149" t="s">
        <v>157</v>
      </c>
      <c r="E166" s="156" t="s">
        <v>19</v>
      </c>
      <c r="F166" s="157" t="s">
        <v>455</v>
      </c>
      <c r="H166" s="158">
        <v>6.6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51" s="13" customFormat="1" ht="11.25">
      <c r="B167" s="155"/>
      <c r="D167" s="149" t="s">
        <v>157</v>
      </c>
      <c r="E167" s="156" t="s">
        <v>19</v>
      </c>
      <c r="F167" s="157" t="s">
        <v>456</v>
      </c>
      <c r="H167" s="158">
        <v>2.5499999999999998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51" s="13" customFormat="1" ht="11.25">
      <c r="B168" s="155"/>
      <c r="D168" s="149" t="s">
        <v>157</v>
      </c>
      <c r="E168" s="156" t="s">
        <v>19</v>
      </c>
      <c r="F168" s="157" t="s">
        <v>457</v>
      </c>
      <c r="H168" s="158">
        <v>3.1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146</v>
      </c>
    </row>
    <row r="169" spans="2:51" s="13" customFormat="1" ht="11.25">
      <c r="B169" s="155"/>
      <c r="D169" s="149" t="s">
        <v>157</v>
      </c>
      <c r="E169" s="156" t="s">
        <v>19</v>
      </c>
      <c r="F169" s="157" t="s">
        <v>458</v>
      </c>
      <c r="H169" s="158">
        <v>2.2999999999999998</v>
      </c>
      <c r="I169" s="159"/>
      <c r="L169" s="155"/>
      <c r="M169" s="160"/>
      <c r="T169" s="161"/>
      <c r="AT169" s="156" t="s">
        <v>157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146</v>
      </c>
    </row>
    <row r="170" spans="2:51" s="13" customFormat="1" ht="11.25">
      <c r="B170" s="155"/>
      <c r="D170" s="149" t="s">
        <v>157</v>
      </c>
      <c r="E170" s="156" t="s">
        <v>19</v>
      </c>
      <c r="F170" s="157" t="s">
        <v>459</v>
      </c>
      <c r="H170" s="158">
        <v>6</v>
      </c>
      <c r="I170" s="159"/>
      <c r="L170" s="155"/>
      <c r="M170" s="160"/>
      <c r="T170" s="161"/>
      <c r="AT170" s="156" t="s">
        <v>157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146</v>
      </c>
    </row>
    <row r="171" spans="2:51" s="12" customFormat="1" ht="11.25">
      <c r="B171" s="148"/>
      <c r="D171" s="149" t="s">
        <v>157</v>
      </c>
      <c r="E171" s="150" t="s">
        <v>19</v>
      </c>
      <c r="F171" s="151" t="s">
        <v>460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51" s="13" customFormat="1" ht="11.25">
      <c r="B172" s="155"/>
      <c r="D172" s="149" t="s">
        <v>157</v>
      </c>
      <c r="E172" s="156" t="s">
        <v>19</v>
      </c>
      <c r="F172" s="157" t="s">
        <v>455</v>
      </c>
      <c r="H172" s="158">
        <v>6.6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51" s="13" customFormat="1" ht="11.25">
      <c r="B173" s="155"/>
      <c r="D173" s="149" t="s">
        <v>157</v>
      </c>
      <c r="E173" s="156" t="s">
        <v>19</v>
      </c>
      <c r="F173" s="157" t="s">
        <v>456</v>
      </c>
      <c r="H173" s="158">
        <v>2.5499999999999998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51" s="13" customFormat="1" ht="11.25">
      <c r="B174" s="155"/>
      <c r="D174" s="149" t="s">
        <v>157</v>
      </c>
      <c r="E174" s="156" t="s">
        <v>19</v>
      </c>
      <c r="F174" s="157" t="s">
        <v>457</v>
      </c>
      <c r="H174" s="158">
        <v>3.1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51" s="13" customFormat="1" ht="11.25">
      <c r="B175" s="155"/>
      <c r="D175" s="149" t="s">
        <v>157</v>
      </c>
      <c r="E175" s="156" t="s">
        <v>19</v>
      </c>
      <c r="F175" s="157" t="s">
        <v>458</v>
      </c>
      <c r="H175" s="158">
        <v>2.2999999999999998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51" s="13" customFormat="1" ht="11.25">
      <c r="B176" s="155"/>
      <c r="D176" s="149" t="s">
        <v>157</v>
      </c>
      <c r="E176" s="156" t="s">
        <v>19</v>
      </c>
      <c r="F176" s="157" t="s">
        <v>459</v>
      </c>
      <c r="H176" s="158">
        <v>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4" customFormat="1" ht="11.25">
      <c r="B177" s="162"/>
      <c r="D177" s="149" t="s">
        <v>157</v>
      </c>
      <c r="E177" s="163" t="s">
        <v>19</v>
      </c>
      <c r="F177" s="164" t="s">
        <v>161</v>
      </c>
      <c r="H177" s="165">
        <v>191.25</v>
      </c>
      <c r="I177" s="166"/>
      <c r="L177" s="162"/>
      <c r="M177" s="167"/>
      <c r="T177" s="168"/>
      <c r="AT177" s="163" t="s">
        <v>157</v>
      </c>
      <c r="AU177" s="163" t="s">
        <v>82</v>
      </c>
      <c r="AV177" s="14" t="s">
        <v>147</v>
      </c>
      <c r="AW177" s="14" t="s">
        <v>33</v>
      </c>
      <c r="AX177" s="14" t="s">
        <v>80</v>
      </c>
      <c r="AY177" s="163" t="s">
        <v>146</v>
      </c>
    </row>
    <row r="178" spans="2:65" s="1" customFormat="1" ht="16.5" customHeight="1">
      <c r="B178" s="32"/>
      <c r="C178" s="174" t="s">
        <v>225</v>
      </c>
      <c r="D178" s="174" t="s">
        <v>392</v>
      </c>
      <c r="E178" s="175" t="s">
        <v>461</v>
      </c>
      <c r="F178" s="176" t="s">
        <v>462</v>
      </c>
      <c r="G178" s="177" t="s">
        <v>297</v>
      </c>
      <c r="H178" s="178">
        <v>81.69</v>
      </c>
      <c r="I178" s="179"/>
      <c r="J178" s="180">
        <f>ROUND(I178*H178,2)</f>
        <v>0</v>
      </c>
      <c r="K178" s="176" t="s">
        <v>362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463</v>
      </c>
    </row>
    <row r="179" spans="2:65" s="13" customFormat="1" ht="11.25">
      <c r="B179" s="155"/>
      <c r="D179" s="149" t="s">
        <v>157</v>
      </c>
      <c r="E179" s="156" t="s">
        <v>19</v>
      </c>
      <c r="F179" s="157" t="s">
        <v>464</v>
      </c>
      <c r="H179" s="158">
        <v>77.8</v>
      </c>
      <c r="I179" s="159"/>
      <c r="L179" s="155"/>
      <c r="M179" s="160"/>
      <c r="T179" s="161"/>
      <c r="AT179" s="156" t="s">
        <v>157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146</v>
      </c>
    </row>
    <row r="180" spans="2:65" s="13" customFormat="1" ht="11.25">
      <c r="B180" s="155"/>
      <c r="D180" s="149" t="s">
        <v>157</v>
      </c>
      <c r="F180" s="157" t="s">
        <v>465</v>
      </c>
      <c r="H180" s="158">
        <v>81.69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231</v>
      </c>
      <c r="D181" s="174" t="s">
        <v>392</v>
      </c>
      <c r="E181" s="175" t="s">
        <v>466</v>
      </c>
      <c r="F181" s="176" t="s">
        <v>467</v>
      </c>
      <c r="G181" s="177" t="s">
        <v>297</v>
      </c>
      <c r="H181" s="178">
        <v>75.968000000000004</v>
      </c>
      <c r="I181" s="179"/>
      <c r="J181" s="180">
        <f>ROUND(I181*H181,2)</f>
        <v>0</v>
      </c>
      <c r="K181" s="176" t="s">
        <v>362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468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469</v>
      </c>
      <c r="H182" s="158">
        <v>72.349999999999994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3" customFormat="1" ht="11.25">
      <c r="B183" s="155"/>
      <c r="D183" s="149" t="s">
        <v>157</v>
      </c>
      <c r="F183" s="157" t="s">
        <v>470</v>
      </c>
      <c r="H183" s="158">
        <v>75.968000000000004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146</v>
      </c>
    </row>
    <row r="184" spans="2:65" s="1" customFormat="1" ht="16.5" customHeight="1">
      <c r="B184" s="32"/>
      <c r="C184" s="174" t="s">
        <v>236</v>
      </c>
      <c r="D184" s="174" t="s">
        <v>392</v>
      </c>
      <c r="E184" s="175" t="s">
        <v>471</v>
      </c>
      <c r="F184" s="176" t="s">
        <v>472</v>
      </c>
      <c r="G184" s="177" t="s">
        <v>297</v>
      </c>
      <c r="H184" s="178">
        <v>21.577999999999999</v>
      </c>
      <c r="I184" s="179"/>
      <c r="J184" s="180">
        <f>ROUND(I184*H184,2)</f>
        <v>0</v>
      </c>
      <c r="K184" s="176" t="s">
        <v>362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201</v>
      </c>
      <c r="AT184" s="142" t="s">
        <v>392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473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474</v>
      </c>
      <c r="H185" s="158">
        <v>20.55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3" customFormat="1" ht="11.25">
      <c r="B186" s="155"/>
      <c r="D186" s="149" t="s">
        <v>157</v>
      </c>
      <c r="F186" s="157" t="s">
        <v>475</v>
      </c>
      <c r="H186" s="158">
        <v>21.577999999999999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146</v>
      </c>
    </row>
    <row r="187" spans="2:65" s="1" customFormat="1" ht="16.5" customHeight="1">
      <c r="B187" s="32"/>
      <c r="C187" s="174" t="s">
        <v>241</v>
      </c>
      <c r="D187" s="174" t="s">
        <v>392</v>
      </c>
      <c r="E187" s="175" t="s">
        <v>476</v>
      </c>
      <c r="F187" s="176" t="s">
        <v>477</v>
      </c>
      <c r="G187" s="177" t="s">
        <v>297</v>
      </c>
      <c r="H187" s="178">
        <v>20.960999999999999</v>
      </c>
      <c r="I187" s="179"/>
      <c r="J187" s="180">
        <f>ROUND(I187*H187,2)</f>
        <v>0</v>
      </c>
      <c r="K187" s="176" t="s">
        <v>362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201</v>
      </c>
      <c r="AT187" s="142" t="s">
        <v>392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147</v>
      </c>
      <c r="BM187" s="142" t="s">
        <v>478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474</v>
      </c>
      <c r="H188" s="158">
        <v>20.55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146</v>
      </c>
    </row>
    <row r="189" spans="2:65" s="13" customFormat="1" ht="11.25">
      <c r="B189" s="155"/>
      <c r="D189" s="149" t="s">
        <v>157</v>
      </c>
      <c r="F189" s="157" t="s">
        <v>479</v>
      </c>
      <c r="H189" s="158">
        <v>20.960999999999999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146</v>
      </c>
    </row>
    <row r="190" spans="2:65" s="1" customFormat="1" ht="16.5" customHeight="1">
      <c r="B190" s="32"/>
      <c r="C190" s="131" t="s">
        <v>246</v>
      </c>
      <c r="D190" s="131" t="s">
        <v>149</v>
      </c>
      <c r="E190" s="132" t="s">
        <v>480</v>
      </c>
      <c r="F190" s="133" t="s">
        <v>481</v>
      </c>
      <c r="G190" s="134" t="s">
        <v>152</v>
      </c>
      <c r="H190" s="135">
        <v>20.7</v>
      </c>
      <c r="I190" s="136"/>
      <c r="J190" s="137">
        <f>ROUND(I190*H190,2)</f>
        <v>0</v>
      </c>
      <c r="K190" s="133" t="s">
        <v>362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147</v>
      </c>
      <c r="AT190" s="142" t="s">
        <v>149</v>
      </c>
      <c r="AU190" s="142" t="s">
        <v>82</v>
      </c>
      <c r="AY190" s="17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147</v>
      </c>
      <c r="BM190" s="142" t="s">
        <v>482</v>
      </c>
    </row>
    <row r="191" spans="2:65" s="1" customFormat="1" ht="11.25">
      <c r="B191" s="32"/>
      <c r="D191" s="144" t="s">
        <v>155</v>
      </c>
      <c r="F191" s="145" t="s">
        <v>483</v>
      </c>
      <c r="I191" s="146"/>
      <c r="L191" s="32"/>
      <c r="M191" s="147"/>
      <c r="T191" s="53"/>
      <c r="AT191" s="17" t="s">
        <v>155</v>
      </c>
      <c r="AU191" s="17" t="s">
        <v>82</v>
      </c>
    </row>
    <row r="192" spans="2:65" s="12" customFormat="1" ht="11.25">
      <c r="B192" s="148"/>
      <c r="D192" s="149" t="s">
        <v>157</v>
      </c>
      <c r="E192" s="150" t="s">
        <v>19</v>
      </c>
      <c r="F192" s="151" t="s">
        <v>371</v>
      </c>
      <c r="H192" s="150" t="s">
        <v>19</v>
      </c>
      <c r="I192" s="152"/>
      <c r="L192" s="148"/>
      <c r="M192" s="153"/>
      <c r="T192" s="154"/>
      <c r="AT192" s="150" t="s">
        <v>157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372</v>
      </c>
      <c r="H193" s="158">
        <v>20.7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4.2" customHeight="1">
      <c r="B194" s="32"/>
      <c r="C194" s="131" t="s">
        <v>251</v>
      </c>
      <c r="D194" s="131" t="s">
        <v>149</v>
      </c>
      <c r="E194" s="132" t="s">
        <v>484</v>
      </c>
      <c r="F194" s="133" t="s">
        <v>485</v>
      </c>
      <c r="G194" s="134" t="s">
        <v>152</v>
      </c>
      <c r="H194" s="135">
        <v>413.55399999999997</v>
      </c>
      <c r="I194" s="136"/>
      <c r="J194" s="137">
        <f>ROUND(I194*H194,2)</f>
        <v>0</v>
      </c>
      <c r="K194" s="133" t="s">
        <v>362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147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147</v>
      </c>
      <c r="BM194" s="142" t="s">
        <v>486</v>
      </c>
    </row>
    <row r="195" spans="2:65" s="1" customFormat="1" ht="11.25">
      <c r="B195" s="32"/>
      <c r="D195" s="144" t="s">
        <v>155</v>
      </c>
      <c r="F195" s="145" t="s">
        <v>487</v>
      </c>
      <c r="I195" s="146"/>
      <c r="L195" s="32"/>
      <c r="M195" s="147"/>
      <c r="T195" s="53"/>
      <c r="AT195" s="17" t="s">
        <v>155</v>
      </c>
      <c r="AU195" s="17" t="s">
        <v>82</v>
      </c>
    </row>
    <row r="196" spans="2:65" s="12" customFormat="1" ht="11.25">
      <c r="B196" s="148"/>
      <c r="D196" s="149" t="s">
        <v>157</v>
      </c>
      <c r="E196" s="150" t="s">
        <v>19</v>
      </c>
      <c r="F196" s="151" t="s">
        <v>365</v>
      </c>
      <c r="H196" s="150" t="s">
        <v>19</v>
      </c>
      <c r="I196" s="152"/>
      <c r="L196" s="148"/>
      <c r="M196" s="153"/>
      <c r="T196" s="154"/>
      <c r="AT196" s="150" t="s">
        <v>157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366</v>
      </c>
      <c r="H197" s="158">
        <v>413.55399999999997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256</v>
      </c>
      <c r="D198" s="131" t="s">
        <v>149</v>
      </c>
      <c r="E198" s="132" t="s">
        <v>488</v>
      </c>
      <c r="F198" s="133" t="s">
        <v>489</v>
      </c>
      <c r="G198" s="134" t="s">
        <v>152</v>
      </c>
      <c r="H198" s="135">
        <v>28.26</v>
      </c>
      <c r="I198" s="136"/>
      <c r="J198" s="137">
        <f>ROUND(I198*H198,2)</f>
        <v>0</v>
      </c>
      <c r="K198" s="133" t="s">
        <v>362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1.0000000000000001E-5</v>
      </c>
      <c r="T198" s="141">
        <f>S198*H198</f>
        <v>2.8260000000000004E-4</v>
      </c>
      <c r="AR198" s="142" t="s">
        <v>147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147</v>
      </c>
      <c r="BM198" s="142" t="s">
        <v>490</v>
      </c>
    </row>
    <row r="199" spans="2:65" s="1" customFormat="1" ht="11.25">
      <c r="B199" s="32"/>
      <c r="D199" s="144" t="s">
        <v>155</v>
      </c>
      <c r="F199" s="145" t="s">
        <v>491</v>
      </c>
      <c r="I199" s="146"/>
      <c r="L199" s="32"/>
      <c r="M199" s="147"/>
      <c r="T199" s="53"/>
      <c r="AT199" s="17" t="s">
        <v>155</v>
      </c>
      <c r="AU199" s="17" t="s">
        <v>82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492</v>
      </c>
      <c r="H200" s="158">
        <v>4.62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493</v>
      </c>
      <c r="H201" s="158">
        <v>4.62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494</v>
      </c>
      <c r="H202" s="158">
        <v>3.06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495</v>
      </c>
      <c r="H203" s="158">
        <v>4.34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496</v>
      </c>
      <c r="H204" s="158">
        <v>3.22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497</v>
      </c>
      <c r="H205" s="158">
        <v>4.5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498</v>
      </c>
      <c r="H206" s="158">
        <v>1.26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499</v>
      </c>
      <c r="H207" s="158">
        <v>2.64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4" customFormat="1" ht="11.25">
      <c r="B208" s="162"/>
      <c r="D208" s="149" t="s">
        <v>157</v>
      </c>
      <c r="E208" s="163" t="s">
        <v>19</v>
      </c>
      <c r="F208" s="164" t="s">
        <v>161</v>
      </c>
      <c r="H208" s="165">
        <v>28.26</v>
      </c>
      <c r="I208" s="166"/>
      <c r="L208" s="162"/>
      <c r="M208" s="167"/>
      <c r="T208" s="168"/>
      <c r="AT208" s="163" t="s">
        <v>157</v>
      </c>
      <c r="AU208" s="163" t="s">
        <v>82</v>
      </c>
      <c r="AV208" s="14" t="s">
        <v>147</v>
      </c>
      <c r="AW208" s="14" t="s">
        <v>33</v>
      </c>
      <c r="AX208" s="14" t="s">
        <v>80</v>
      </c>
      <c r="AY208" s="163" t="s">
        <v>146</v>
      </c>
    </row>
    <row r="209" spans="2:65" s="11" customFormat="1" ht="22.9" customHeight="1">
      <c r="B209" s="119"/>
      <c r="D209" s="120" t="s">
        <v>71</v>
      </c>
      <c r="E209" s="129" t="s">
        <v>166</v>
      </c>
      <c r="F209" s="129" t="s">
        <v>167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146</v>
      </c>
      <c r="BK209" s="128">
        <f>SUM(BK210:BK211)</f>
        <v>0</v>
      </c>
    </row>
    <row r="210" spans="2:65" s="1" customFormat="1" ht="24.2" customHeight="1">
      <c r="B210" s="32"/>
      <c r="C210" s="131" t="s">
        <v>261</v>
      </c>
      <c r="D210" s="131" t="s">
        <v>149</v>
      </c>
      <c r="E210" s="132" t="s">
        <v>500</v>
      </c>
      <c r="F210" s="133" t="s">
        <v>501</v>
      </c>
      <c r="G210" s="134" t="s">
        <v>152</v>
      </c>
      <c r="H210" s="135">
        <v>0</v>
      </c>
      <c r="I210" s="136"/>
      <c r="J210" s="137">
        <f>ROUND(I210*H210,2)</f>
        <v>0</v>
      </c>
      <c r="K210" s="133" t="s">
        <v>362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502</v>
      </c>
    </row>
    <row r="211" spans="2:65" s="1" customFormat="1" ht="11.25">
      <c r="B211" s="32"/>
      <c r="D211" s="144" t="s">
        <v>155</v>
      </c>
      <c r="F211" s="145" t="s">
        <v>503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1" customFormat="1" ht="22.9" customHeight="1">
      <c r="B212" s="119"/>
      <c r="D212" s="120" t="s">
        <v>71</v>
      </c>
      <c r="E212" s="129" t="s">
        <v>276</v>
      </c>
      <c r="F212" s="129" t="s">
        <v>277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80</v>
      </c>
      <c r="AT212" s="127" t="s">
        <v>71</v>
      </c>
      <c r="AU212" s="127" t="s">
        <v>80</v>
      </c>
      <c r="AY212" s="120" t="s">
        <v>146</v>
      </c>
      <c r="BK212" s="128">
        <f>SUM(BK213:BK214)</f>
        <v>0</v>
      </c>
    </row>
    <row r="213" spans="2:65" s="1" customFormat="1" ht="37.9" customHeight="1">
      <c r="B213" s="32"/>
      <c r="C213" s="131" t="s">
        <v>7</v>
      </c>
      <c r="D213" s="131" t="s">
        <v>149</v>
      </c>
      <c r="E213" s="132" t="s">
        <v>504</v>
      </c>
      <c r="F213" s="133" t="s">
        <v>505</v>
      </c>
      <c r="G213" s="134" t="s">
        <v>213</v>
      </c>
      <c r="H213" s="135">
        <v>5.444</v>
      </c>
      <c r="I213" s="136"/>
      <c r="J213" s="137">
        <f>ROUND(I213*H213,2)</f>
        <v>0</v>
      </c>
      <c r="K213" s="133" t="s">
        <v>362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506</v>
      </c>
    </row>
    <row r="214" spans="2:65" s="1" customFormat="1" ht="11.25">
      <c r="B214" s="32"/>
      <c r="D214" s="144" t="s">
        <v>155</v>
      </c>
      <c r="F214" s="145" t="s">
        <v>507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1" customFormat="1" ht="25.9" customHeight="1">
      <c r="B215" s="119"/>
      <c r="D215" s="120" t="s">
        <v>71</v>
      </c>
      <c r="E215" s="121" t="s">
        <v>283</v>
      </c>
      <c r="F215" s="121" t="s">
        <v>284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5.6444838700000002</v>
      </c>
      <c r="T215" s="126">
        <f>T216</f>
        <v>0</v>
      </c>
      <c r="AR215" s="120" t="s">
        <v>82</v>
      </c>
      <c r="AT215" s="127" t="s">
        <v>71</v>
      </c>
      <c r="AU215" s="127" t="s">
        <v>72</v>
      </c>
      <c r="AY215" s="120" t="s">
        <v>146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508</v>
      </c>
      <c r="F216" s="129" t="s">
        <v>509</v>
      </c>
      <c r="I216" s="122"/>
      <c r="J216" s="130">
        <f>BK216</f>
        <v>0</v>
      </c>
      <c r="L216" s="119"/>
      <c r="M216" s="124"/>
      <c r="P216" s="125">
        <f>SUM(P217:P315)</f>
        <v>0</v>
      </c>
      <c r="R216" s="125">
        <f>SUM(R217:R315)</f>
        <v>5.6444838700000002</v>
      </c>
      <c r="T216" s="126">
        <f>SUM(T217:T315)</f>
        <v>0</v>
      </c>
      <c r="AR216" s="120" t="s">
        <v>82</v>
      </c>
      <c r="AT216" s="127" t="s">
        <v>71</v>
      </c>
      <c r="AU216" s="127" t="s">
        <v>80</v>
      </c>
      <c r="AY216" s="120" t="s">
        <v>146</v>
      </c>
      <c r="BK216" s="128">
        <f>SUM(BK217:BK315)</f>
        <v>0</v>
      </c>
    </row>
    <row r="217" spans="2:65" s="1" customFormat="1" ht="24.2" customHeight="1">
      <c r="B217" s="32"/>
      <c r="C217" s="131" t="s">
        <v>271</v>
      </c>
      <c r="D217" s="131" t="s">
        <v>149</v>
      </c>
      <c r="E217" s="132" t="s">
        <v>510</v>
      </c>
      <c r="F217" s="133" t="s">
        <v>511</v>
      </c>
      <c r="G217" s="134" t="s">
        <v>152</v>
      </c>
      <c r="H217" s="135">
        <v>104.3</v>
      </c>
      <c r="I217" s="136"/>
      <c r="J217" s="137">
        <f>ROUND(I217*H217,2)</f>
        <v>0</v>
      </c>
      <c r="K217" s="133" t="s">
        <v>362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512</v>
      </c>
    </row>
    <row r="218" spans="2:65" s="1" customFormat="1" ht="11.25">
      <c r="B218" s="32"/>
      <c r="D218" s="144" t="s">
        <v>155</v>
      </c>
      <c r="F218" s="145" t="s">
        <v>513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514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2" customFormat="1" ht="11.25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 ht="11.25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 ht="11.25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 ht="11.25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 ht="11.25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65" s="12" customFormat="1" ht="11.25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65" s="13" customFormat="1" ht="11.25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65" s="12" customFormat="1" ht="11.25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65" s="13" customFormat="1" ht="11.25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2" customFormat="1" ht="11.25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65" s="13" customFormat="1" ht="11.25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2" customFormat="1" ht="11.25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65" s="13" customFormat="1" ht="11.25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 ht="11.25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 ht="11.25">
      <c r="B236" s="148"/>
      <c r="D236" s="149" t="s">
        <v>157</v>
      </c>
      <c r="E236" s="150" t="s">
        <v>19</v>
      </c>
      <c r="F236" s="151" t="s">
        <v>531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532</v>
      </c>
      <c r="H237" s="158">
        <v>11.55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104.3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278</v>
      </c>
      <c r="D239" s="174" t="s">
        <v>392</v>
      </c>
      <c r="E239" s="175" t="s">
        <v>533</v>
      </c>
      <c r="F239" s="176" t="s">
        <v>534</v>
      </c>
      <c r="G239" s="177" t="s">
        <v>152</v>
      </c>
      <c r="H239" s="178">
        <v>94.605000000000004</v>
      </c>
      <c r="I239" s="179"/>
      <c r="J239" s="180">
        <f>ROUND(I239*H239,2)</f>
        <v>0</v>
      </c>
      <c r="K239" s="176" t="s">
        <v>362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3.5999999999999999E-3</v>
      </c>
      <c r="R239" s="140">
        <f>Q239*H239</f>
        <v>0.34057799999999999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535</v>
      </c>
    </row>
    <row r="240" spans="2:65" s="13" customFormat="1" ht="11.25">
      <c r="B240" s="155"/>
      <c r="D240" s="149" t="s">
        <v>157</v>
      </c>
      <c r="F240" s="157" t="s">
        <v>536</v>
      </c>
      <c r="H240" s="158">
        <v>94.605000000000004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16.5" customHeight="1">
      <c r="B241" s="32"/>
      <c r="C241" s="174" t="s">
        <v>287</v>
      </c>
      <c r="D241" s="174" t="s">
        <v>392</v>
      </c>
      <c r="E241" s="175" t="s">
        <v>537</v>
      </c>
      <c r="F241" s="176" t="s">
        <v>538</v>
      </c>
      <c r="G241" s="177" t="s">
        <v>152</v>
      </c>
      <c r="H241" s="178">
        <v>12.128</v>
      </c>
      <c r="I241" s="179"/>
      <c r="J241" s="180">
        <f>ROUND(I241*H241,2)</f>
        <v>0</v>
      </c>
      <c r="K241" s="176" t="s">
        <v>362</v>
      </c>
      <c r="L241" s="181"/>
      <c r="M241" s="182" t="s">
        <v>19</v>
      </c>
      <c r="N241" s="183" t="s">
        <v>43</v>
      </c>
      <c r="P241" s="140">
        <f>O241*H241</f>
        <v>0</v>
      </c>
      <c r="Q241" s="140">
        <v>2.0999999999999999E-3</v>
      </c>
      <c r="R241" s="140">
        <f>Q241*H241</f>
        <v>2.54688E-2</v>
      </c>
      <c r="S241" s="140">
        <v>0</v>
      </c>
      <c r="T241" s="141">
        <f>S241*H241</f>
        <v>0</v>
      </c>
      <c r="AR241" s="142" t="s">
        <v>335</v>
      </c>
      <c r="AT241" s="142" t="s">
        <v>392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539</v>
      </c>
    </row>
    <row r="242" spans="2:65" s="13" customFormat="1" ht="11.25">
      <c r="B242" s="155"/>
      <c r="D242" s="149" t="s">
        <v>157</v>
      </c>
      <c r="F242" s="157" t="s">
        <v>540</v>
      </c>
      <c r="H242" s="158">
        <v>12.128</v>
      </c>
      <c r="I242" s="159"/>
      <c r="L242" s="155"/>
      <c r="M242" s="160"/>
      <c r="T242" s="161"/>
      <c r="AT242" s="156" t="s">
        <v>157</v>
      </c>
      <c r="AU242" s="156" t="s">
        <v>82</v>
      </c>
      <c r="AV242" s="13" t="s">
        <v>82</v>
      </c>
      <c r="AW242" s="13" t="s">
        <v>4</v>
      </c>
      <c r="AX242" s="13" t="s">
        <v>80</v>
      </c>
      <c r="AY242" s="156" t="s">
        <v>146</v>
      </c>
    </row>
    <row r="243" spans="2:65" s="1" customFormat="1" ht="24.2" customHeight="1">
      <c r="B243" s="32"/>
      <c r="C243" s="131" t="s">
        <v>294</v>
      </c>
      <c r="D243" s="131" t="s">
        <v>149</v>
      </c>
      <c r="E243" s="132" t="s">
        <v>510</v>
      </c>
      <c r="F243" s="133" t="s">
        <v>511</v>
      </c>
      <c r="G243" s="134" t="s">
        <v>152</v>
      </c>
      <c r="H243" s="135">
        <v>85</v>
      </c>
      <c r="I243" s="136"/>
      <c r="J243" s="137">
        <f>ROUND(I243*H243,2)</f>
        <v>0</v>
      </c>
      <c r="K243" s="133" t="s">
        <v>362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241</v>
      </c>
      <c r="AT243" s="142" t="s">
        <v>149</v>
      </c>
      <c r="AU243" s="142" t="s">
        <v>82</v>
      </c>
      <c r="AY243" s="17" t="s">
        <v>146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241</v>
      </c>
      <c r="BM243" s="142" t="s">
        <v>541</v>
      </c>
    </row>
    <row r="244" spans="2:65" s="1" customFormat="1" ht="11.25">
      <c r="B244" s="32"/>
      <c r="D244" s="144" t="s">
        <v>155</v>
      </c>
      <c r="F244" s="145" t="s">
        <v>513</v>
      </c>
      <c r="I244" s="146"/>
      <c r="L244" s="32"/>
      <c r="M244" s="147"/>
      <c r="T244" s="53"/>
      <c r="AT244" s="17" t="s">
        <v>155</v>
      </c>
      <c r="AU244" s="17" t="s">
        <v>82</v>
      </c>
    </row>
    <row r="245" spans="2:65" s="12" customFormat="1" ht="11.25">
      <c r="B245" s="148"/>
      <c r="D245" s="149" t="s">
        <v>157</v>
      </c>
      <c r="E245" s="150" t="s">
        <v>19</v>
      </c>
      <c r="F245" s="151" t="s">
        <v>542</v>
      </c>
      <c r="H245" s="150" t="s">
        <v>19</v>
      </c>
      <c r="I245" s="152"/>
      <c r="L245" s="148"/>
      <c r="M245" s="153"/>
      <c r="T245" s="154"/>
      <c r="AT245" s="150" t="s">
        <v>157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146</v>
      </c>
    </row>
    <row r="246" spans="2:65" s="13" customFormat="1" ht="11.25">
      <c r="B246" s="155"/>
      <c r="D246" s="149" t="s">
        <v>157</v>
      </c>
      <c r="E246" s="156" t="s">
        <v>19</v>
      </c>
      <c r="F246" s="157" t="s">
        <v>543</v>
      </c>
      <c r="H246" s="158">
        <v>85</v>
      </c>
      <c r="I246" s="159"/>
      <c r="L246" s="155"/>
      <c r="M246" s="160"/>
      <c r="T246" s="161"/>
      <c r="AT246" s="156" t="s">
        <v>157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146</v>
      </c>
    </row>
    <row r="247" spans="2:65" s="1" customFormat="1" ht="16.5" customHeight="1">
      <c r="B247" s="32"/>
      <c r="C247" s="174" t="s">
        <v>300</v>
      </c>
      <c r="D247" s="174" t="s">
        <v>392</v>
      </c>
      <c r="E247" s="175" t="s">
        <v>544</v>
      </c>
      <c r="F247" s="176" t="s">
        <v>545</v>
      </c>
      <c r="G247" s="177" t="s">
        <v>152</v>
      </c>
      <c r="H247" s="178">
        <v>86.7</v>
      </c>
      <c r="I247" s="179"/>
      <c r="J247" s="180">
        <f>ROUND(I247*H247,2)</f>
        <v>0</v>
      </c>
      <c r="K247" s="176" t="s">
        <v>362</v>
      </c>
      <c r="L247" s="181"/>
      <c r="M247" s="182" t="s">
        <v>19</v>
      </c>
      <c r="N247" s="183" t="s">
        <v>43</v>
      </c>
      <c r="P247" s="140">
        <f>O247*H247</f>
        <v>0</v>
      </c>
      <c r="Q247" s="140">
        <v>8.0000000000000002E-3</v>
      </c>
      <c r="R247" s="140">
        <f>Q247*H247</f>
        <v>0.69359999999999999</v>
      </c>
      <c r="S247" s="140">
        <v>0</v>
      </c>
      <c r="T247" s="141">
        <f>S247*H247</f>
        <v>0</v>
      </c>
      <c r="AR247" s="142" t="s">
        <v>335</v>
      </c>
      <c r="AT247" s="142" t="s">
        <v>392</v>
      </c>
      <c r="AU247" s="142" t="s">
        <v>82</v>
      </c>
      <c r="AY247" s="17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241</v>
      </c>
      <c r="BM247" s="142" t="s">
        <v>546</v>
      </c>
    </row>
    <row r="248" spans="2:65" s="13" customFormat="1" ht="11.25">
      <c r="B248" s="155"/>
      <c r="D248" s="149" t="s">
        <v>157</v>
      </c>
      <c r="F248" s="157" t="s">
        <v>547</v>
      </c>
      <c r="H248" s="158">
        <v>86.7</v>
      </c>
      <c r="I248" s="159"/>
      <c r="L248" s="155"/>
      <c r="M248" s="160"/>
      <c r="T248" s="161"/>
      <c r="AT248" s="156" t="s">
        <v>157</v>
      </c>
      <c r="AU248" s="156" t="s">
        <v>82</v>
      </c>
      <c r="AV248" s="13" t="s">
        <v>82</v>
      </c>
      <c r="AW248" s="13" t="s">
        <v>4</v>
      </c>
      <c r="AX248" s="13" t="s">
        <v>80</v>
      </c>
      <c r="AY248" s="156" t="s">
        <v>146</v>
      </c>
    </row>
    <row r="249" spans="2:65" s="1" customFormat="1" ht="24.2" customHeight="1">
      <c r="B249" s="32"/>
      <c r="C249" s="131" t="s">
        <v>305</v>
      </c>
      <c r="D249" s="131" t="s">
        <v>149</v>
      </c>
      <c r="E249" s="132" t="s">
        <v>548</v>
      </c>
      <c r="F249" s="133" t="s">
        <v>549</v>
      </c>
      <c r="G249" s="134" t="s">
        <v>152</v>
      </c>
      <c r="H249" s="135">
        <v>79.27</v>
      </c>
      <c r="I249" s="136"/>
      <c r="J249" s="137">
        <f>ROUND(I249*H249,2)</f>
        <v>0</v>
      </c>
      <c r="K249" s="133" t="s">
        <v>362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241</v>
      </c>
      <c r="AT249" s="142" t="s">
        <v>149</v>
      </c>
      <c r="AU249" s="142" t="s">
        <v>82</v>
      </c>
      <c r="AY249" s="17" t="s">
        <v>146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241</v>
      </c>
      <c r="BM249" s="142" t="s">
        <v>550</v>
      </c>
    </row>
    <row r="250" spans="2:65" s="1" customFormat="1" ht="11.25">
      <c r="B250" s="32"/>
      <c r="D250" s="144" t="s">
        <v>155</v>
      </c>
      <c r="F250" s="145" t="s">
        <v>551</v>
      </c>
      <c r="I250" s="146"/>
      <c r="L250" s="32"/>
      <c r="M250" s="147"/>
      <c r="T250" s="53"/>
      <c r="AT250" s="17" t="s">
        <v>155</v>
      </c>
      <c r="AU250" s="17" t="s">
        <v>82</v>
      </c>
    </row>
    <row r="251" spans="2:65" s="12" customFormat="1" ht="11.25">
      <c r="B251" s="148"/>
      <c r="D251" s="149" t="s">
        <v>157</v>
      </c>
      <c r="E251" s="150" t="s">
        <v>19</v>
      </c>
      <c r="F251" s="151" t="s">
        <v>552</v>
      </c>
      <c r="H251" s="150" t="s">
        <v>19</v>
      </c>
      <c r="I251" s="152"/>
      <c r="L251" s="148"/>
      <c r="M251" s="153"/>
      <c r="T251" s="154"/>
      <c r="AT251" s="150" t="s">
        <v>157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146</v>
      </c>
    </row>
    <row r="252" spans="2:65" s="12" customFormat="1" ht="11.25">
      <c r="B252" s="148"/>
      <c r="D252" s="149" t="s">
        <v>157</v>
      </c>
      <c r="E252" s="150" t="s">
        <v>19</v>
      </c>
      <c r="F252" s="151" t="s">
        <v>553</v>
      </c>
      <c r="H252" s="150" t="s">
        <v>19</v>
      </c>
      <c r="I252" s="152"/>
      <c r="L252" s="148"/>
      <c r="M252" s="153"/>
      <c r="T252" s="154"/>
      <c r="AT252" s="150" t="s">
        <v>157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146</v>
      </c>
    </row>
    <row r="253" spans="2:65" s="13" customFormat="1" ht="11.25">
      <c r="B253" s="155"/>
      <c r="D253" s="149" t="s">
        <v>157</v>
      </c>
      <c r="E253" s="156" t="s">
        <v>19</v>
      </c>
      <c r="F253" s="157" t="s">
        <v>554</v>
      </c>
      <c r="H253" s="158">
        <v>11.087999999999999</v>
      </c>
      <c r="I253" s="159"/>
      <c r="L253" s="155"/>
      <c r="M253" s="160"/>
      <c r="T253" s="161"/>
      <c r="AT253" s="156" t="s">
        <v>157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146</v>
      </c>
    </row>
    <row r="254" spans="2:65" s="13" customFormat="1" ht="11.25">
      <c r="B254" s="155"/>
      <c r="D254" s="149" t="s">
        <v>157</v>
      </c>
      <c r="E254" s="156" t="s">
        <v>19</v>
      </c>
      <c r="F254" s="157" t="s">
        <v>555</v>
      </c>
      <c r="H254" s="158">
        <v>10.032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3" customFormat="1" ht="11.25">
      <c r="B255" s="155"/>
      <c r="D255" s="149" t="s">
        <v>157</v>
      </c>
      <c r="E255" s="156" t="s">
        <v>19</v>
      </c>
      <c r="F255" s="157" t="s">
        <v>556</v>
      </c>
      <c r="H255" s="158">
        <v>11.528</v>
      </c>
      <c r="I255" s="159"/>
      <c r="L255" s="155"/>
      <c r="M255" s="160"/>
      <c r="T255" s="161"/>
      <c r="AT255" s="156" t="s">
        <v>157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557</v>
      </c>
      <c r="H256" s="158">
        <v>11.352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2" customFormat="1" ht="11.25">
      <c r="B257" s="148"/>
      <c r="D257" s="149" t="s">
        <v>157</v>
      </c>
      <c r="E257" s="150" t="s">
        <v>19</v>
      </c>
      <c r="F257" s="151" t="s">
        <v>558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65" s="13" customFormat="1" ht="11.25">
      <c r="B258" s="155"/>
      <c r="D258" s="149" t="s">
        <v>157</v>
      </c>
      <c r="E258" s="156" t="s">
        <v>19</v>
      </c>
      <c r="F258" s="157" t="s">
        <v>559</v>
      </c>
      <c r="H258" s="158">
        <v>9.0640000000000001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560</v>
      </c>
      <c r="H259" s="158">
        <v>8.0340000000000007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3" customFormat="1" ht="11.25">
      <c r="B260" s="155"/>
      <c r="D260" s="149" t="s">
        <v>157</v>
      </c>
      <c r="E260" s="156" t="s">
        <v>19</v>
      </c>
      <c r="F260" s="157" t="s">
        <v>561</v>
      </c>
      <c r="H260" s="158">
        <v>9.24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65" s="13" customFormat="1" ht="11.25">
      <c r="B261" s="155"/>
      <c r="D261" s="149" t="s">
        <v>157</v>
      </c>
      <c r="E261" s="156" t="s">
        <v>19</v>
      </c>
      <c r="F261" s="157" t="s">
        <v>562</v>
      </c>
      <c r="H261" s="158">
        <v>8.9320000000000004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4" customFormat="1" ht="11.25">
      <c r="B262" s="162"/>
      <c r="D262" s="149" t="s">
        <v>157</v>
      </c>
      <c r="E262" s="163" t="s">
        <v>19</v>
      </c>
      <c r="F262" s="164" t="s">
        <v>161</v>
      </c>
      <c r="H262" s="165">
        <v>79.27</v>
      </c>
      <c r="I262" s="166"/>
      <c r="L262" s="162"/>
      <c r="M262" s="167"/>
      <c r="T262" s="168"/>
      <c r="AT262" s="163" t="s">
        <v>157</v>
      </c>
      <c r="AU262" s="163" t="s">
        <v>82</v>
      </c>
      <c r="AV262" s="14" t="s">
        <v>147</v>
      </c>
      <c r="AW262" s="14" t="s">
        <v>33</v>
      </c>
      <c r="AX262" s="14" t="s">
        <v>80</v>
      </c>
      <c r="AY262" s="163" t="s">
        <v>146</v>
      </c>
    </row>
    <row r="263" spans="2:65" s="1" customFormat="1" ht="16.5" customHeight="1">
      <c r="B263" s="32"/>
      <c r="C263" s="174" t="s">
        <v>312</v>
      </c>
      <c r="D263" s="174" t="s">
        <v>392</v>
      </c>
      <c r="E263" s="175" t="s">
        <v>563</v>
      </c>
      <c r="F263" s="176" t="s">
        <v>564</v>
      </c>
      <c r="G263" s="177" t="s">
        <v>152</v>
      </c>
      <c r="H263" s="178">
        <v>80.855000000000004</v>
      </c>
      <c r="I263" s="179"/>
      <c r="J263" s="180">
        <f>ROUND(I263*H263,2)</f>
        <v>0</v>
      </c>
      <c r="K263" s="176" t="s">
        <v>362</v>
      </c>
      <c r="L263" s="181"/>
      <c r="M263" s="182" t="s">
        <v>19</v>
      </c>
      <c r="N263" s="183" t="s">
        <v>43</v>
      </c>
      <c r="P263" s="140">
        <f>O263*H263</f>
        <v>0</v>
      </c>
      <c r="Q263" s="140">
        <v>2.2399999999999998E-3</v>
      </c>
      <c r="R263" s="140">
        <f>Q263*H263</f>
        <v>0.1811152</v>
      </c>
      <c r="S263" s="140">
        <v>0</v>
      </c>
      <c r="T263" s="141">
        <f>S263*H263</f>
        <v>0</v>
      </c>
      <c r="AR263" s="142" t="s">
        <v>335</v>
      </c>
      <c r="AT263" s="142" t="s">
        <v>392</v>
      </c>
      <c r="AU263" s="142" t="s">
        <v>82</v>
      </c>
      <c r="AY263" s="17" t="s">
        <v>146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241</v>
      </c>
      <c r="BM263" s="142" t="s">
        <v>565</v>
      </c>
    </row>
    <row r="264" spans="2:65" s="13" customFormat="1" ht="11.25">
      <c r="B264" s="155"/>
      <c r="D264" s="149" t="s">
        <v>157</v>
      </c>
      <c r="F264" s="157" t="s">
        <v>566</v>
      </c>
      <c r="H264" s="158">
        <v>80.855000000000004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4</v>
      </c>
      <c r="AX264" s="13" t="s">
        <v>80</v>
      </c>
      <c r="AY264" s="156" t="s">
        <v>146</v>
      </c>
    </row>
    <row r="265" spans="2:65" s="1" customFormat="1" ht="24.2" customHeight="1">
      <c r="B265" s="32"/>
      <c r="C265" s="131" t="s">
        <v>316</v>
      </c>
      <c r="D265" s="131" t="s">
        <v>149</v>
      </c>
      <c r="E265" s="132" t="s">
        <v>567</v>
      </c>
      <c r="F265" s="133" t="s">
        <v>568</v>
      </c>
      <c r="G265" s="134" t="s">
        <v>152</v>
      </c>
      <c r="H265" s="135">
        <v>14</v>
      </c>
      <c r="I265" s="136"/>
      <c r="J265" s="137">
        <f>ROUND(I265*H265,2)</f>
        <v>0</v>
      </c>
      <c r="K265" s="133" t="s">
        <v>362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3.0000000000000001E-3</v>
      </c>
      <c r="R265" s="140">
        <f>Q265*H265</f>
        <v>4.2000000000000003E-2</v>
      </c>
      <c r="S265" s="140">
        <v>0</v>
      </c>
      <c r="T265" s="141">
        <f>S265*H265</f>
        <v>0</v>
      </c>
      <c r="AR265" s="142" t="s">
        <v>241</v>
      </c>
      <c r="AT265" s="142" t="s">
        <v>149</v>
      </c>
      <c r="AU265" s="142" t="s">
        <v>82</v>
      </c>
      <c r="AY265" s="17" t="s">
        <v>146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241</v>
      </c>
      <c r="BM265" s="142" t="s">
        <v>569</v>
      </c>
    </row>
    <row r="266" spans="2:65" s="1" customFormat="1" ht="11.25">
      <c r="B266" s="32"/>
      <c r="D266" s="144" t="s">
        <v>155</v>
      </c>
      <c r="F266" s="145" t="s">
        <v>570</v>
      </c>
      <c r="I266" s="146"/>
      <c r="L266" s="32"/>
      <c r="M266" s="147"/>
      <c r="T266" s="53"/>
      <c r="AT266" s="17" t="s">
        <v>155</v>
      </c>
      <c r="AU266" s="17" t="s">
        <v>82</v>
      </c>
    </row>
    <row r="267" spans="2:65" s="12" customFormat="1" ht="11.25">
      <c r="B267" s="148"/>
      <c r="D267" s="149" t="s">
        <v>157</v>
      </c>
      <c r="E267" s="150" t="s">
        <v>19</v>
      </c>
      <c r="F267" s="151" t="s">
        <v>571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65" s="13" customFormat="1" ht="11.25">
      <c r="B268" s="155"/>
      <c r="D268" s="149" t="s">
        <v>157</v>
      </c>
      <c r="E268" s="156" t="s">
        <v>19</v>
      </c>
      <c r="F268" s="157" t="s">
        <v>572</v>
      </c>
      <c r="H268" s="158">
        <v>14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80</v>
      </c>
      <c r="AY268" s="156" t="s">
        <v>146</v>
      </c>
    </row>
    <row r="269" spans="2:65" s="1" customFormat="1" ht="16.5" customHeight="1">
      <c r="B269" s="32"/>
      <c r="C269" s="174" t="s">
        <v>320</v>
      </c>
      <c r="D269" s="174" t="s">
        <v>392</v>
      </c>
      <c r="E269" s="175" t="s">
        <v>573</v>
      </c>
      <c r="F269" s="176" t="s">
        <v>574</v>
      </c>
      <c r="G269" s="177" t="s">
        <v>152</v>
      </c>
      <c r="H269" s="178">
        <v>14.7</v>
      </c>
      <c r="I269" s="179"/>
      <c r="J269" s="180">
        <f>ROUND(I269*H269,2)</f>
        <v>0</v>
      </c>
      <c r="K269" s="176" t="s">
        <v>362</v>
      </c>
      <c r="L269" s="181"/>
      <c r="M269" s="182" t="s">
        <v>19</v>
      </c>
      <c r="N269" s="183" t="s">
        <v>43</v>
      </c>
      <c r="P269" s="140">
        <f>O269*H269</f>
        <v>0</v>
      </c>
      <c r="Q269" s="140">
        <v>6.9999999999999999E-4</v>
      </c>
      <c r="R269" s="140">
        <f>Q269*H269</f>
        <v>1.0289999999999999E-2</v>
      </c>
      <c r="S269" s="140">
        <v>0</v>
      </c>
      <c r="T269" s="141">
        <f>S269*H269</f>
        <v>0</v>
      </c>
      <c r="AR269" s="142" t="s">
        <v>335</v>
      </c>
      <c r="AT269" s="142" t="s">
        <v>392</v>
      </c>
      <c r="AU269" s="142" t="s">
        <v>82</v>
      </c>
      <c r="AY269" s="17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241</v>
      </c>
      <c r="BM269" s="142" t="s">
        <v>575</v>
      </c>
    </row>
    <row r="270" spans="2:65" s="13" customFormat="1" ht="11.25">
      <c r="B270" s="155"/>
      <c r="D270" s="149" t="s">
        <v>157</v>
      </c>
      <c r="F270" s="157" t="s">
        <v>576</v>
      </c>
      <c r="H270" s="158">
        <v>14.7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146</v>
      </c>
    </row>
    <row r="271" spans="2:65" s="1" customFormat="1" ht="24.2" customHeight="1">
      <c r="B271" s="32"/>
      <c r="C271" s="131" t="s">
        <v>326</v>
      </c>
      <c r="D271" s="131" t="s">
        <v>149</v>
      </c>
      <c r="E271" s="132" t="s">
        <v>577</v>
      </c>
      <c r="F271" s="133" t="s">
        <v>578</v>
      </c>
      <c r="G271" s="134" t="s">
        <v>152</v>
      </c>
      <c r="H271" s="135">
        <v>351.24</v>
      </c>
      <c r="I271" s="136"/>
      <c r="J271" s="137">
        <f>ROUND(I271*H271,2)</f>
        <v>0</v>
      </c>
      <c r="K271" s="133" t="s">
        <v>362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241</v>
      </c>
      <c r="AT271" s="142" t="s">
        <v>149</v>
      </c>
      <c r="AU271" s="142" t="s">
        <v>82</v>
      </c>
      <c r="AY271" s="17" t="s">
        <v>146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241</v>
      </c>
      <c r="BM271" s="142" t="s">
        <v>579</v>
      </c>
    </row>
    <row r="272" spans="2:65" s="1" customFormat="1" ht="11.25">
      <c r="B272" s="32"/>
      <c r="D272" s="144" t="s">
        <v>155</v>
      </c>
      <c r="F272" s="145" t="s">
        <v>580</v>
      </c>
      <c r="I272" s="146"/>
      <c r="L272" s="32"/>
      <c r="M272" s="147"/>
      <c r="T272" s="53"/>
      <c r="AT272" s="17" t="s">
        <v>155</v>
      </c>
      <c r="AU272" s="17" t="s">
        <v>82</v>
      </c>
    </row>
    <row r="273" spans="2:65" s="12" customFormat="1" ht="11.25">
      <c r="B273" s="148"/>
      <c r="D273" s="149" t="s">
        <v>157</v>
      </c>
      <c r="E273" s="150" t="s">
        <v>19</v>
      </c>
      <c r="F273" s="151" t="s">
        <v>581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582</v>
      </c>
      <c r="H274" s="158">
        <v>55.04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583</v>
      </c>
      <c r="H275" s="158">
        <v>131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3" customFormat="1" ht="11.25">
      <c r="B276" s="155"/>
      <c r="D276" s="149" t="s">
        <v>157</v>
      </c>
      <c r="E276" s="156" t="s">
        <v>19</v>
      </c>
      <c r="F276" s="157" t="s">
        <v>584</v>
      </c>
      <c r="H276" s="158">
        <v>-19.2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3" customFormat="1" ht="11.25">
      <c r="B277" s="155"/>
      <c r="D277" s="149" t="s">
        <v>157</v>
      </c>
      <c r="E277" s="156" t="s">
        <v>19</v>
      </c>
      <c r="F277" s="157" t="s">
        <v>585</v>
      </c>
      <c r="H277" s="158">
        <v>-16.5</v>
      </c>
      <c r="I277" s="159"/>
      <c r="L277" s="155"/>
      <c r="M277" s="160"/>
      <c r="T277" s="161"/>
      <c r="AT277" s="156" t="s">
        <v>157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146</v>
      </c>
    </row>
    <row r="278" spans="2:65" s="12" customFormat="1" ht="11.25">
      <c r="B278" s="148"/>
      <c r="D278" s="149" t="s">
        <v>157</v>
      </c>
      <c r="E278" s="150" t="s">
        <v>19</v>
      </c>
      <c r="F278" s="151" t="s">
        <v>586</v>
      </c>
      <c r="H278" s="150" t="s">
        <v>19</v>
      </c>
      <c r="I278" s="152"/>
      <c r="L278" s="148"/>
      <c r="M278" s="153"/>
      <c r="T278" s="154"/>
      <c r="AT278" s="150" t="s">
        <v>157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587</v>
      </c>
      <c r="H279" s="158">
        <v>129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588</v>
      </c>
      <c r="H280" s="158">
        <v>31.5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589</v>
      </c>
      <c r="H281" s="158">
        <v>40.4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351.24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" customFormat="1" ht="16.5" customHeight="1">
      <c r="B283" s="32"/>
      <c r="C283" s="174" t="s">
        <v>335</v>
      </c>
      <c r="D283" s="174" t="s">
        <v>392</v>
      </c>
      <c r="E283" s="175" t="s">
        <v>590</v>
      </c>
      <c r="F283" s="176" t="s">
        <v>591</v>
      </c>
      <c r="G283" s="177" t="s">
        <v>152</v>
      </c>
      <c r="H283" s="178">
        <v>308.24900000000002</v>
      </c>
      <c r="I283" s="179"/>
      <c r="J283" s="180">
        <f>ROUND(I283*H283,2)</f>
        <v>0</v>
      </c>
      <c r="K283" s="176" t="s">
        <v>362</v>
      </c>
      <c r="L283" s="181"/>
      <c r="M283" s="182" t="s">
        <v>19</v>
      </c>
      <c r="N283" s="183" t="s">
        <v>43</v>
      </c>
      <c r="P283" s="140">
        <f>O283*H283</f>
        <v>0</v>
      </c>
      <c r="Q283" s="140">
        <v>4.1999999999999997E-3</v>
      </c>
      <c r="R283" s="140">
        <f>Q283*H283</f>
        <v>1.2946458000000001</v>
      </c>
      <c r="S283" s="140">
        <v>0</v>
      </c>
      <c r="T283" s="141">
        <f>S283*H283</f>
        <v>0</v>
      </c>
      <c r="AR283" s="142" t="s">
        <v>335</v>
      </c>
      <c r="AT283" s="142" t="s">
        <v>392</v>
      </c>
      <c r="AU283" s="142" t="s">
        <v>82</v>
      </c>
      <c r="AY283" s="17" t="s">
        <v>146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241</v>
      </c>
      <c r="BM283" s="142" t="s">
        <v>592</v>
      </c>
    </row>
    <row r="284" spans="2:65" s="13" customFormat="1" ht="11.25">
      <c r="B284" s="155"/>
      <c r="D284" s="149" t="s">
        <v>157</v>
      </c>
      <c r="E284" s="156" t="s">
        <v>19</v>
      </c>
      <c r="F284" s="157" t="s">
        <v>593</v>
      </c>
      <c r="H284" s="158">
        <v>200.9</v>
      </c>
      <c r="I284" s="159"/>
      <c r="L284" s="155"/>
      <c r="M284" s="160"/>
      <c r="T284" s="161"/>
      <c r="AT284" s="156" t="s">
        <v>157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146</v>
      </c>
    </row>
    <row r="285" spans="2:65" s="13" customFormat="1" ht="11.25">
      <c r="B285" s="155"/>
      <c r="D285" s="149" t="s">
        <v>157</v>
      </c>
      <c r="E285" s="156" t="s">
        <v>19</v>
      </c>
      <c r="F285" s="157" t="s">
        <v>594</v>
      </c>
      <c r="H285" s="158">
        <v>92.67</v>
      </c>
      <c r="I285" s="159"/>
      <c r="L285" s="155"/>
      <c r="M285" s="160"/>
      <c r="T285" s="161"/>
      <c r="AT285" s="156" t="s">
        <v>157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146</v>
      </c>
    </row>
    <row r="286" spans="2:65" s="14" customFormat="1" ht="11.25">
      <c r="B286" s="162"/>
      <c r="D286" s="149" t="s">
        <v>157</v>
      </c>
      <c r="E286" s="163" t="s">
        <v>19</v>
      </c>
      <c r="F286" s="164" t="s">
        <v>161</v>
      </c>
      <c r="H286" s="165">
        <v>293.57</v>
      </c>
      <c r="I286" s="166"/>
      <c r="L286" s="162"/>
      <c r="M286" s="167"/>
      <c r="T286" s="168"/>
      <c r="AT286" s="163" t="s">
        <v>157</v>
      </c>
      <c r="AU286" s="163" t="s">
        <v>82</v>
      </c>
      <c r="AV286" s="14" t="s">
        <v>147</v>
      </c>
      <c r="AW286" s="14" t="s">
        <v>33</v>
      </c>
      <c r="AX286" s="14" t="s">
        <v>80</v>
      </c>
      <c r="AY286" s="163" t="s">
        <v>146</v>
      </c>
    </row>
    <row r="287" spans="2:65" s="13" customFormat="1" ht="11.25">
      <c r="B287" s="155"/>
      <c r="D287" s="149" t="s">
        <v>157</v>
      </c>
      <c r="F287" s="157" t="s">
        <v>595</v>
      </c>
      <c r="H287" s="158">
        <v>308.24900000000002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4</v>
      </c>
      <c r="AX287" s="13" t="s">
        <v>80</v>
      </c>
      <c r="AY287" s="156" t="s">
        <v>146</v>
      </c>
    </row>
    <row r="288" spans="2:65" s="1" customFormat="1" ht="16.5" customHeight="1">
      <c r="B288" s="32"/>
      <c r="C288" s="174" t="s">
        <v>340</v>
      </c>
      <c r="D288" s="174" t="s">
        <v>392</v>
      </c>
      <c r="E288" s="175" t="s">
        <v>596</v>
      </c>
      <c r="F288" s="176" t="s">
        <v>597</v>
      </c>
      <c r="G288" s="177" t="s">
        <v>152</v>
      </c>
      <c r="H288" s="178">
        <v>97.304000000000002</v>
      </c>
      <c r="I288" s="179"/>
      <c r="J288" s="180">
        <f>ROUND(I288*H288,2)</f>
        <v>0</v>
      </c>
      <c r="K288" s="176" t="s">
        <v>362</v>
      </c>
      <c r="L288" s="181"/>
      <c r="M288" s="182" t="s">
        <v>19</v>
      </c>
      <c r="N288" s="183" t="s">
        <v>43</v>
      </c>
      <c r="P288" s="140">
        <f>O288*H288</f>
        <v>0</v>
      </c>
      <c r="Q288" s="140">
        <v>3.5000000000000001E-3</v>
      </c>
      <c r="R288" s="140">
        <f>Q288*H288</f>
        <v>0.34056400000000003</v>
      </c>
      <c r="S288" s="140">
        <v>0</v>
      </c>
      <c r="T288" s="141">
        <f>S288*H288</f>
        <v>0</v>
      </c>
      <c r="AR288" s="142" t="s">
        <v>335</v>
      </c>
      <c r="AT288" s="142" t="s">
        <v>392</v>
      </c>
      <c r="AU288" s="142" t="s">
        <v>82</v>
      </c>
      <c r="AY288" s="17" t="s">
        <v>146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241</v>
      </c>
      <c r="BM288" s="142" t="s">
        <v>598</v>
      </c>
    </row>
    <row r="289" spans="2:65" s="13" customFormat="1" ht="11.25">
      <c r="B289" s="155"/>
      <c r="D289" s="149" t="s">
        <v>157</v>
      </c>
      <c r="F289" s="157" t="s">
        <v>599</v>
      </c>
      <c r="H289" s="158">
        <v>97.304000000000002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4</v>
      </c>
      <c r="AX289" s="13" t="s">
        <v>80</v>
      </c>
      <c r="AY289" s="156" t="s">
        <v>146</v>
      </c>
    </row>
    <row r="290" spans="2:65" s="1" customFormat="1" ht="24.2" customHeight="1">
      <c r="B290" s="32"/>
      <c r="C290" s="131" t="s">
        <v>346</v>
      </c>
      <c r="D290" s="131" t="s">
        <v>149</v>
      </c>
      <c r="E290" s="132" t="s">
        <v>600</v>
      </c>
      <c r="F290" s="133" t="s">
        <v>601</v>
      </c>
      <c r="G290" s="134" t="s">
        <v>152</v>
      </c>
      <c r="H290" s="135">
        <v>311.15800000000002</v>
      </c>
      <c r="I290" s="136"/>
      <c r="J290" s="137">
        <f>ROUND(I290*H290,2)</f>
        <v>0</v>
      </c>
      <c r="K290" s="133" t="s">
        <v>362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241</v>
      </c>
      <c r="AT290" s="142" t="s">
        <v>149</v>
      </c>
      <c r="AU290" s="142" t="s">
        <v>82</v>
      </c>
      <c r="AY290" s="17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241</v>
      </c>
      <c r="BM290" s="142" t="s">
        <v>602</v>
      </c>
    </row>
    <row r="291" spans="2:65" s="1" customFormat="1" ht="11.25">
      <c r="B291" s="32"/>
      <c r="D291" s="144" t="s">
        <v>155</v>
      </c>
      <c r="F291" s="145" t="s">
        <v>603</v>
      </c>
      <c r="I291" s="146"/>
      <c r="L291" s="32"/>
      <c r="M291" s="147"/>
      <c r="T291" s="53"/>
      <c r="AT291" s="17" t="s">
        <v>155</v>
      </c>
      <c r="AU291" s="17" t="s">
        <v>82</v>
      </c>
    </row>
    <row r="292" spans="2:65" s="12" customFormat="1" ht="11.25">
      <c r="B292" s="148"/>
      <c r="D292" s="149" t="s">
        <v>157</v>
      </c>
      <c r="E292" s="150" t="s">
        <v>19</v>
      </c>
      <c r="F292" s="151" t="s">
        <v>604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605</v>
      </c>
      <c r="H293" s="158">
        <v>18.3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606</v>
      </c>
      <c r="H294" s="158">
        <v>18.725000000000001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607</v>
      </c>
      <c r="H295" s="158">
        <v>66.25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608</v>
      </c>
      <c r="H296" s="158">
        <v>64.063000000000002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3" customFormat="1" ht="11.25">
      <c r="B297" s="155"/>
      <c r="D297" s="149" t="s">
        <v>157</v>
      </c>
      <c r="E297" s="156" t="s">
        <v>19</v>
      </c>
      <c r="F297" s="157" t="s">
        <v>609</v>
      </c>
      <c r="H297" s="158">
        <v>68.385000000000005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65" s="13" customFormat="1" ht="11.25">
      <c r="B298" s="155"/>
      <c r="D298" s="149" t="s">
        <v>157</v>
      </c>
      <c r="E298" s="156" t="s">
        <v>19</v>
      </c>
      <c r="F298" s="157" t="s">
        <v>610</v>
      </c>
      <c r="H298" s="158">
        <v>75.435000000000002</v>
      </c>
      <c r="I298" s="159"/>
      <c r="L298" s="155"/>
      <c r="M298" s="160"/>
      <c r="T298" s="161"/>
      <c r="AT298" s="156" t="s">
        <v>157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146</v>
      </c>
    </row>
    <row r="299" spans="2:65" s="14" customFormat="1" ht="11.25">
      <c r="B299" s="162"/>
      <c r="D299" s="149" t="s">
        <v>157</v>
      </c>
      <c r="E299" s="163" t="s">
        <v>19</v>
      </c>
      <c r="F299" s="164" t="s">
        <v>161</v>
      </c>
      <c r="H299" s="165">
        <v>311.15800000000002</v>
      </c>
      <c r="I299" s="166"/>
      <c r="L299" s="162"/>
      <c r="M299" s="167"/>
      <c r="T299" s="168"/>
      <c r="AT299" s="163" t="s">
        <v>157</v>
      </c>
      <c r="AU299" s="163" t="s">
        <v>82</v>
      </c>
      <c r="AV299" s="14" t="s">
        <v>147</v>
      </c>
      <c r="AW299" s="14" t="s">
        <v>33</v>
      </c>
      <c r="AX299" s="14" t="s">
        <v>80</v>
      </c>
      <c r="AY299" s="163" t="s">
        <v>146</v>
      </c>
    </row>
    <row r="300" spans="2:65" s="1" customFormat="1" ht="16.5" customHeight="1">
      <c r="B300" s="32"/>
      <c r="C300" s="174" t="s">
        <v>352</v>
      </c>
      <c r="D300" s="174" t="s">
        <v>392</v>
      </c>
      <c r="E300" s="175" t="s">
        <v>611</v>
      </c>
      <c r="F300" s="176" t="s">
        <v>612</v>
      </c>
      <c r="G300" s="177" t="s">
        <v>152</v>
      </c>
      <c r="H300" s="178">
        <v>317.38099999999997</v>
      </c>
      <c r="I300" s="179"/>
      <c r="J300" s="180">
        <f>ROUND(I300*H300,2)</f>
        <v>0</v>
      </c>
      <c r="K300" s="176" t="s">
        <v>362</v>
      </c>
      <c r="L300" s="181"/>
      <c r="M300" s="182" t="s">
        <v>19</v>
      </c>
      <c r="N300" s="183" t="s">
        <v>43</v>
      </c>
      <c r="P300" s="140">
        <f>O300*H300</f>
        <v>0</v>
      </c>
      <c r="Q300" s="140">
        <v>5.47E-3</v>
      </c>
      <c r="R300" s="140">
        <f>Q300*H300</f>
        <v>1.7360740699999999</v>
      </c>
      <c r="S300" s="140">
        <v>0</v>
      </c>
      <c r="T300" s="141">
        <f>S300*H300</f>
        <v>0</v>
      </c>
      <c r="AR300" s="142" t="s">
        <v>335</v>
      </c>
      <c r="AT300" s="142" t="s">
        <v>392</v>
      </c>
      <c r="AU300" s="142" t="s">
        <v>82</v>
      </c>
      <c r="AY300" s="17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241</v>
      </c>
      <c r="BM300" s="142" t="s">
        <v>613</v>
      </c>
    </row>
    <row r="301" spans="2:65" s="13" customFormat="1" ht="11.25">
      <c r="B301" s="155"/>
      <c r="D301" s="149" t="s">
        <v>157</v>
      </c>
      <c r="F301" s="157" t="s">
        <v>614</v>
      </c>
      <c r="H301" s="158">
        <v>317.38099999999997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4</v>
      </c>
      <c r="AX301" s="13" t="s">
        <v>80</v>
      </c>
      <c r="AY301" s="156" t="s">
        <v>146</v>
      </c>
    </row>
    <row r="302" spans="2:65" s="1" customFormat="1" ht="24.2" customHeight="1">
      <c r="B302" s="32"/>
      <c r="C302" s="131" t="s">
        <v>615</v>
      </c>
      <c r="D302" s="131" t="s">
        <v>149</v>
      </c>
      <c r="E302" s="132" t="s">
        <v>616</v>
      </c>
      <c r="F302" s="133" t="s">
        <v>617</v>
      </c>
      <c r="G302" s="134" t="s">
        <v>152</v>
      </c>
      <c r="H302" s="135">
        <v>311.15800000000002</v>
      </c>
      <c r="I302" s="136"/>
      <c r="J302" s="137">
        <f>ROUND(I302*H302,2)</f>
        <v>0</v>
      </c>
      <c r="K302" s="133" t="s">
        <v>362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241</v>
      </c>
      <c r="AT302" s="142" t="s">
        <v>149</v>
      </c>
      <c r="AU302" s="142" t="s">
        <v>82</v>
      </c>
      <c r="AY302" s="17" t="s">
        <v>146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241</v>
      </c>
      <c r="BM302" s="142" t="s">
        <v>618</v>
      </c>
    </row>
    <row r="303" spans="2:65" s="1" customFormat="1" ht="11.25">
      <c r="B303" s="32"/>
      <c r="D303" s="144" t="s">
        <v>155</v>
      </c>
      <c r="F303" s="145" t="s">
        <v>619</v>
      </c>
      <c r="I303" s="146"/>
      <c r="L303" s="32"/>
      <c r="M303" s="147"/>
      <c r="T303" s="53"/>
      <c r="AT303" s="17" t="s">
        <v>155</v>
      </c>
      <c r="AU303" s="17" t="s">
        <v>82</v>
      </c>
    </row>
    <row r="304" spans="2:65" s="12" customFormat="1" ht="11.25">
      <c r="B304" s="148"/>
      <c r="D304" s="149" t="s">
        <v>157</v>
      </c>
      <c r="E304" s="150" t="s">
        <v>19</v>
      </c>
      <c r="F304" s="151" t="s">
        <v>604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 ht="11.25">
      <c r="B305" s="155"/>
      <c r="D305" s="149" t="s">
        <v>157</v>
      </c>
      <c r="E305" s="156" t="s">
        <v>19</v>
      </c>
      <c r="F305" s="157" t="s">
        <v>605</v>
      </c>
      <c r="H305" s="158">
        <v>18.3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3" customFormat="1" ht="11.25">
      <c r="B306" s="155"/>
      <c r="D306" s="149" t="s">
        <v>157</v>
      </c>
      <c r="E306" s="156" t="s">
        <v>19</v>
      </c>
      <c r="F306" s="157" t="s">
        <v>606</v>
      </c>
      <c r="H306" s="158">
        <v>18.725000000000001</v>
      </c>
      <c r="I306" s="159"/>
      <c r="L306" s="155"/>
      <c r="M306" s="160"/>
      <c r="T306" s="161"/>
      <c r="AT306" s="156" t="s">
        <v>157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146</v>
      </c>
    </row>
    <row r="307" spans="2:65" s="13" customFormat="1" ht="11.25">
      <c r="B307" s="155"/>
      <c r="D307" s="149" t="s">
        <v>157</v>
      </c>
      <c r="E307" s="156" t="s">
        <v>19</v>
      </c>
      <c r="F307" s="157" t="s">
        <v>607</v>
      </c>
      <c r="H307" s="158">
        <v>66.25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608</v>
      </c>
      <c r="H308" s="158">
        <v>64.063000000000002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146</v>
      </c>
    </row>
    <row r="309" spans="2:65" s="13" customFormat="1" ht="11.25">
      <c r="B309" s="155"/>
      <c r="D309" s="149" t="s">
        <v>157</v>
      </c>
      <c r="E309" s="156" t="s">
        <v>19</v>
      </c>
      <c r="F309" s="157" t="s">
        <v>609</v>
      </c>
      <c r="H309" s="158">
        <v>68.385000000000005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3" customFormat="1" ht="11.25">
      <c r="B310" s="155"/>
      <c r="D310" s="149" t="s">
        <v>157</v>
      </c>
      <c r="E310" s="156" t="s">
        <v>19</v>
      </c>
      <c r="F310" s="157" t="s">
        <v>610</v>
      </c>
      <c r="H310" s="158">
        <v>75.435000000000002</v>
      </c>
      <c r="I310" s="159"/>
      <c r="L310" s="155"/>
      <c r="M310" s="160"/>
      <c r="T310" s="161"/>
      <c r="AT310" s="156" t="s">
        <v>157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146</v>
      </c>
    </row>
    <row r="311" spans="2:65" s="14" customFormat="1" ht="11.25">
      <c r="B311" s="162"/>
      <c r="D311" s="149" t="s">
        <v>157</v>
      </c>
      <c r="E311" s="163" t="s">
        <v>19</v>
      </c>
      <c r="F311" s="164" t="s">
        <v>161</v>
      </c>
      <c r="H311" s="165">
        <v>311.15800000000002</v>
      </c>
      <c r="I311" s="166"/>
      <c r="L311" s="162"/>
      <c r="M311" s="167"/>
      <c r="T311" s="168"/>
      <c r="AT311" s="163" t="s">
        <v>157</v>
      </c>
      <c r="AU311" s="163" t="s">
        <v>82</v>
      </c>
      <c r="AV311" s="14" t="s">
        <v>147</v>
      </c>
      <c r="AW311" s="14" t="s">
        <v>33</v>
      </c>
      <c r="AX311" s="14" t="s">
        <v>80</v>
      </c>
      <c r="AY311" s="163" t="s">
        <v>146</v>
      </c>
    </row>
    <row r="312" spans="2:65" s="1" customFormat="1" ht="16.5" customHeight="1">
      <c r="B312" s="32"/>
      <c r="C312" s="174" t="s">
        <v>620</v>
      </c>
      <c r="D312" s="174" t="s">
        <v>392</v>
      </c>
      <c r="E312" s="175" t="s">
        <v>621</v>
      </c>
      <c r="F312" s="176" t="s">
        <v>622</v>
      </c>
      <c r="G312" s="177" t="s">
        <v>152</v>
      </c>
      <c r="H312" s="178">
        <v>326.71600000000001</v>
      </c>
      <c r="I312" s="179"/>
      <c r="J312" s="180">
        <f>ROUND(I312*H312,2)</f>
        <v>0</v>
      </c>
      <c r="K312" s="176" t="s">
        <v>362</v>
      </c>
      <c r="L312" s="181"/>
      <c r="M312" s="182" t="s">
        <v>19</v>
      </c>
      <c r="N312" s="183" t="s">
        <v>43</v>
      </c>
      <c r="P312" s="140">
        <f>O312*H312</f>
        <v>0</v>
      </c>
      <c r="Q312" s="140">
        <v>3.0000000000000001E-3</v>
      </c>
      <c r="R312" s="140">
        <f>Q312*H312</f>
        <v>0.98014800000000002</v>
      </c>
      <c r="S312" s="140">
        <v>0</v>
      </c>
      <c r="T312" s="141">
        <f>S312*H312</f>
        <v>0</v>
      </c>
      <c r="AR312" s="142" t="s">
        <v>335</v>
      </c>
      <c r="AT312" s="142" t="s">
        <v>392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623</v>
      </c>
    </row>
    <row r="313" spans="2:65" s="13" customFormat="1" ht="11.25">
      <c r="B313" s="155"/>
      <c r="D313" s="149" t="s">
        <v>157</v>
      </c>
      <c r="F313" s="157" t="s">
        <v>624</v>
      </c>
      <c r="H313" s="158">
        <v>326.71600000000001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4</v>
      </c>
      <c r="AX313" s="13" t="s">
        <v>80</v>
      </c>
      <c r="AY313" s="156" t="s">
        <v>146</v>
      </c>
    </row>
    <row r="314" spans="2:65" s="1" customFormat="1" ht="24.2" customHeight="1">
      <c r="B314" s="32"/>
      <c r="C314" s="131" t="s">
        <v>625</v>
      </c>
      <c r="D314" s="131" t="s">
        <v>149</v>
      </c>
      <c r="E314" s="132" t="s">
        <v>626</v>
      </c>
      <c r="F314" s="133" t="s">
        <v>627</v>
      </c>
      <c r="G314" s="134" t="s">
        <v>213</v>
      </c>
      <c r="H314" s="135">
        <v>5.6440000000000001</v>
      </c>
      <c r="I314" s="136"/>
      <c r="J314" s="137">
        <f>ROUND(I314*H314,2)</f>
        <v>0</v>
      </c>
      <c r="K314" s="133" t="s">
        <v>362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241</v>
      </c>
      <c r="AT314" s="142" t="s">
        <v>149</v>
      </c>
      <c r="AU314" s="142" t="s">
        <v>82</v>
      </c>
      <c r="AY314" s="17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241</v>
      </c>
      <c r="BM314" s="142" t="s">
        <v>628</v>
      </c>
    </row>
    <row r="315" spans="2:65" s="1" customFormat="1" ht="11.25">
      <c r="B315" s="32"/>
      <c r="D315" s="144" t="s">
        <v>155</v>
      </c>
      <c r="F315" s="145" t="s">
        <v>629</v>
      </c>
      <c r="I315" s="146"/>
      <c r="L315" s="32"/>
      <c r="M315" s="184"/>
      <c r="N315" s="171"/>
      <c r="O315" s="171"/>
      <c r="P315" s="171"/>
      <c r="Q315" s="171"/>
      <c r="R315" s="171"/>
      <c r="S315" s="171"/>
      <c r="T315" s="185"/>
      <c r="AT315" s="17" t="s">
        <v>155</v>
      </c>
      <c r="AU315" s="17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2"/>
    </row>
  </sheetData>
  <sheetProtection algorithmName="SHA-512" hashValue="Htql/FwfR3mMZnKPvk4uIpVYg5Tt7CvWtVgTGQPZFBSSbxmLZFpWw+rMN2QUQum5tuHIBMIyHYN9f1M4JQHLoQ==" saltValue="h9H8/NTGzXgbV96kNNOllP8kQDhq1Q/Y1aYBYGRWcxfjsSAfm0yqdUAMhIwwtI5A5h2JRkTuQ8Ejd8Iiwo5EIw==" spinCount="100000" sheet="1" objects="1" scenarios="1" formatColumns="0" formatRows="0" autoFilter="0"/>
  <autoFilter ref="C84:K315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1" r:id="rId12" xr:uid="{00000000-0004-0000-0200-00000B000000}"/>
    <hyperlink ref="F214" r:id="rId13" xr:uid="{00000000-0004-0000-0200-00000C000000}"/>
    <hyperlink ref="F218" r:id="rId14" xr:uid="{00000000-0004-0000-0200-00000D000000}"/>
    <hyperlink ref="F244" r:id="rId15" xr:uid="{00000000-0004-0000-0200-00000E000000}"/>
    <hyperlink ref="F250" r:id="rId16" xr:uid="{00000000-0004-0000-0200-00000F000000}"/>
    <hyperlink ref="F266" r:id="rId17" xr:uid="{00000000-0004-0000-0200-000010000000}"/>
    <hyperlink ref="F272" r:id="rId18" xr:uid="{00000000-0004-0000-0200-000011000000}"/>
    <hyperlink ref="F291" r:id="rId19" xr:uid="{00000000-0004-0000-0200-000012000000}"/>
    <hyperlink ref="F303" r:id="rId20" xr:uid="{00000000-0004-0000-0200-000013000000}"/>
    <hyperlink ref="F315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630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03 - Venkovní úpravy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631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632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633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634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357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5" t="str">
        <f>E7</f>
        <v>Rekonstrukce č.p. 224, Hálkova ulice, Chomutov</v>
      </c>
      <c r="F77" s="316"/>
      <c r="G77" s="316"/>
      <c r="H77" s="316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9" t="str">
        <f>E9</f>
        <v>SO 03 - Venkovní úpravy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144</v>
      </c>
      <c r="F88" s="121" t="s">
        <v>145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146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635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146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149</v>
      </c>
      <c r="E90" s="132" t="s">
        <v>636</v>
      </c>
      <c r="F90" s="133" t="s">
        <v>637</v>
      </c>
      <c r="G90" s="134" t="s">
        <v>152</v>
      </c>
      <c r="H90" s="135">
        <v>75</v>
      </c>
      <c r="I90" s="136"/>
      <c r="J90" s="137">
        <f>ROUND(I90*H90,2)</f>
        <v>0</v>
      </c>
      <c r="K90" s="133" t="s">
        <v>638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147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147</v>
      </c>
      <c r="BM90" s="142" t="s">
        <v>639</v>
      </c>
    </row>
    <row r="91" spans="2:65" s="1" customFormat="1" ht="11.25">
      <c r="B91" s="32"/>
      <c r="D91" s="144" t="s">
        <v>155</v>
      </c>
      <c r="F91" s="145" t="s">
        <v>640</v>
      </c>
      <c r="I91" s="146"/>
      <c r="L91" s="32"/>
      <c r="M91" s="147"/>
      <c r="T91" s="53"/>
      <c r="AT91" s="17" t="s">
        <v>155</v>
      </c>
      <c r="AU91" s="17" t="s">
        <v>82</v>
      </c>
    </row>
    <row r="92" spans="2:65" s="12" customFormat="1" ht="11.25">
      <c r="B92" s="148"/>
      <c r="D92" s="149" t="s">
        <v>157</v>
      </c>
      <c r="E92" s="150" t="s">
        <v>19</v>
      </c>
      <c r="F92" s="151" t="s">
        <v>641</v>
      </c>
      <c r="H92" s="150" t="s">
        <v>19</v>
      </c>
      <c r="I92" s="152"/>
      <c r="L92" s="148"/>
      <c r="M92" s="153"/>
      <c r="T92" s="154"/>
      <c r="AT92" s="150" t="s">
        <v>157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146</v>
      </c>
    </row>
    <row r="93" spans="2:65" s="13" customFormat="1" ht="11.25">
      <c r="B93" s="155"/>
      <c r="D93" s="149" t="s">
        <v>157</v>
      </c>
      <c r="E93" s="156" t="s">
        <v>19</v>
      </c>
      <c r="F93" s="157" t="s">
        <v>642</v>
      </c>
      <c r="H93" s="158">
        <v>75</v>
      </c>
      <c r="I93" s="159"/>
      <c r="L93" s="155"/>
      <c r="M93" s="160"/>
      <c r="T93" s="161"/>
      <c r="AT93" s="156" t="s">
        <v>157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146</v>
      </c>
    </row>
    <row r="94" spans="2:65" s="1" customFormat="1" ht="37.9" customHeight="1">
      <c r="B94" s="32"/>
      <c r="C94" s="131" t="s">
        <v>82</v>
      </c>
      <c r="D94" s="131" t="s">
        <v>149</v>
      </c>
      <c r="E94" s="132" t="s">
        <v>643</v>
      </c>
      <c r="F94" s="133" t="s">
        <v>644</v>
      </c>
      <c r="G94" s="134" t="s">
        <v>152</v>
      </c>
      <c r="H94" s="135">
        <v>75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645</v>
      </c>
    </row>
    <row r="95" spans="2:65" s="1" customFormat="1" ht="11.25">
      <c r="B95" s="32"/>
      <c r="D95" s="144" t="s">
        <v>155</v>
      </c>
      <c r="F95" s="145" t="s">
        <v>646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11.25">
      <c r="B96" s="148"/>
      <c r="D96" s="149" t="s">
        <v>157</v>
      </c>
      <c r="E96" s="150" t="s">
        <v>19</v>
      </c>
      <c r="F96" s="151" t="s">
        <v>641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3" customFormat="1" ht="11.25">
      <c r="B97" s="155"/>
      <c r="D97" s="149" t="s">
        <v>157</v>
      </c>
      <c r="E97" s="156" t="s">
        <v>19</v>
      </c>
      <c r="F97" s="157" t="s">
        <v>642</v>
      </c>
      <c r="H97" s="158">
        <v>75</v>
      </c>
      <c r="I97" s="159"/>
      <c r="L97" s="155"/>
      <c r="M97" s="160"/>
      <c r="T97" s="161"/>
      <c r="AT97" s="156" t="s">
        <v>157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146</v>
      </c>
    </row>
    <row r="98" spans="2:65" s="14" customFormat="1" ht="11.25">
      <c r="B98" s="162"/>
      <c r="D98" s="149" t="s">
        <v>157</v>
      </c>
      <c r="E98" s="163" t="s">
        <v>19</v>
      </c>
      <c r="F98" s="164" t="s">
        <v>161</v>
      </c>
      <c r="H98" s="165">
        <v>75</v>
      </c>
      <c r="I98" s="166"/>
      <c r="L98" s="162"/>
      <c r="M98" s="167"/>
      <c r="T98" s="168"/>
      <c r="AT98" s="163" t="s">
        <v>157</v>
      </c>
      <c r="AU98" s="163" t="s">
        <v>82</v>
      </c>
      <c r="AV98" s="14" t="s">
        <v>147</v>
      </c>
      <c r="AW98" s="14" t="s">
        <v>33</v>
      </c>
      <c r="AX98" s="14" t="s">
        <v>80</v>
      </c>
      <c r="AY98" s="163" t="s">
        <v>146</v>
      </c>
    </row>
    <row r="99" spans="2:65" s="1" customFormat="1" ht="24.2" customHeight="1">
      <c r="B99" s="32"/>
      <c r="C99" s="131" t="s">
        <v>168</v>
      </c>
      <c r="D99" s="131" t="s">
        <v>149</v>
      </c>
      <c r="E99" s="132" t="s">
        <v>647</v>
      </c>
      <c r="F99" s="133" t="s">
        <v>648</v>
      </c>
      <c r="G99" s="134" t="s">
        <v>297</v>
      </c>
      <c r="H99" s="135">
        <v>89</v>
      </c>
      <c r="I99" s="136"/>
      <c r="J99" s="137">
        <f>ROUND(I99*H99,2)</f>
        <v>0</v>
      </c>
      <c r="K99" s="133" t="s">
        <v>638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147</v>
      </c>
      <c r="AT99" s="142" t="s">
        <v>149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649</v>
      </c>
    </row>
    <row r="100" spans="2:65" s="1" customFormat="1" ht="11.25">
      <c r="B100" s="32"/>
      <c r="D100" s="144" t="s">
        <v>155</v>
      </c>
      <c r="F100" s="145" t="s">
        <v>650</v>
      </c>
      <c r="I100" s="146"/>
      <c r="L100" s="32"/>
      <c r="M100" s="147"/>
      <c r="T100" s="53"/>
      <c r="AT100" s="17" t="s">
        <v>155</v>
      </c>
      <c r="AU100" s="17" t="s">
        <v>82</v>
      </c>
    </row>
    <row r="101" spans="2:65" s="12" customFormat="1" ht="11.25">
      <c r="B101" s="148"/>
      <c r="D101" s="149" t="s">
        <v>157</v>
      </c>
      <c r="E101" s="150" t="s">
        <v>19</v>
      </c>
      <c r="F101" s="151" t="s">
        <v>651</v>
      </c>
      <c r="H101" s="150" t="s">
        <v>19</v>
      </c>
      <c r="I101" s="152"/>
      <c r="L101" s="148"/>
      <c r="M101" s="153"/>
      <c r="T101" s="154"/>
      <c r="AT101" s="150" t="s">
        <v>157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146</v>
      </c>
    </row>
    <row r="102" spans="2:65" s="13" customFormat="1" ht="11.25">
      <c r="B102" s="155"/>
      <c r="D102" s="149" t="s">
        <v>157</v>
      </c>
      <c r="E102" s="156" t="s">
        <v>19</v>
      </c>
      <c r="F102" s="157" t="s">
        <v>652</v>
      </c>
      <c r="H102" s="158">
        <v>89</v>
      </c>
      <c r="I102" s="159"/>
      <c r="L102" s="155"/>
      <c r="M102" s="160"/>
      <c r="T102" s="161"/>
      <c r="AT102" s="156" t="s">
        <v>157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146</v>
      </c>
    </row>
    <row r="103" spans="2:65" s="1" customFormat="1" ht="24.2" customHeight="1">
      <c r="B103" s="32"/>
      <c r="C103" s="131" t="s">
        <v>147</v>
      </c>
      <c r="D103" s="131" t="s">
        <v>149</v>
      </c>
      <c r="E103" s="132" t="s">
        <v>653</v>
      </c>
      <c r="F103" s="133" t="s">
        <v>654</v>
      </c>
      <c r="G103" s="134" t="s">
        <v>184</v>
      </c>
      <c r="H103" s="135">
        <v>1.04</v>
      </c>
      <c r="I103" s="136"/>
      <c r="J103" s="137">
        <f>ROUND(I103*H103,2)</f>
        <v>0</v>
      </c>
      <c r="K103" s="133" t="s">
        <v>638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147</v>
      </c>
      <c r="AT103" s="142" t="s">
        <v>149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655</v>
      </c>
    </row>
    <row r="104" spans="2:65" s="1" customFormat="1" ht="11.25">
      <c r="B104" s="32"/>
      <c r="D104" s="144" t="s">
        <v>155</v>
      </c>
      <c r="F104" s="145" t="s">
        <v>656</v>
      </c>
      <c r="I104" s="146"/>
      <c r="L104" s="32"/>
      <c r="M104" s="147"/>
      <c r="T104" s="53"/>
      <c r="AT104" s="17" t="s">
        <v>155</v>
      </c>
      <c r="AU104" s="17" t="s">
        <v>82</v>
      </c>
    </row>
    <row r="105" spans="2:65" s="12" customFormat="1" ht="11.25">
      <c r="B105" s="148"/>
      <c r="D105" s="149" t="s">
        <v>157</v>
      </c>
      <c r="E105" s="150" t="s">
        <v>19</v>
      </c>
      <c r="F105" s="151" t="s">
        <v>657</v>
      </c>
      <c r="H105" s="150" t="s">
        <v>19</v>
      </c>
      <c r="I105" s="152"/>
      <c r="L105" s="148"/>
      <c r="M105" s="153"/>
      <c r="T105" s="154"/>
      <c r="AT105" s="150" t="s">
        <v>157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658</v>
      </c>
      <c r="H106" s="158">
        <v>1.04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24.2" customHeight="1">
      <c r="B107" s="32"/>
      <c r="C107" s="131" t="s">
        <v>181</v>
      </c>
      <c r="D107" s="131" t="s">
        <v>149</v>
      </c>
      <c r="E107" s="132" t="s">
        <v>659</v>
      </c>
      <c r="F107" s="133" t="s">
        <v>660</v>
      </c>
      <c r="G107" s="134" t="s">
        <v>184</v>
      </c>
      <c r="H107" s="135">
        <v>15.231999999999999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661</v>
      </c>
    </row>
    <row r="108" spans="2:65" s="1" customFormat="1" ht="11.25">
      <c r="B108" s="32"/>
      <c r="D108" s="144" t="s">
        <v>155</v>
      </c>
      <c r="F108" s="145" t="s">
        <v>662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663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664</v>
      </c>
      <c r="H110" s="158">
        <v>5.1689999999999996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665</v>
      </c>
      <c r="H111" s="158">
        <v>4.68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666</v>
      </c>
      <c r="H112" s="158">
        <v>0.6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666</v>
      </c>
      <c r="H113" s="158">
        <v>0.6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3" customFormat="1" ht="11.25">
      <c r="B114" s="155"/>
      <c r="D114" s="149" t="s">
        <v>157</v>
      </c>
      <c r="E114" s="156" t="s">
        <v>19</v>
      </c>
      <c r="F114" s="157" t="s">
        <v>666</v>
      </c>
      <c r="H114" s="158">
        <v>0.6</v>
      </c>
      <c r="I114" s="159"/>
      <c r="L114" s="155"/>
      <c r="M114" s="160"/>
      <c r="T114" s="161"/>
      <c r="AT114" s="156" t="s">
        <v>157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667</v>
      </c>
      <c r="H115" s="158">
        <v>2.04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668</v>
      </c>
      <c r="H116" s="158">
        <v>1.5429999999999999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4" customFormat="1" ht="11.25">
      <c r="B117" s="162"/>
      <c r="D117" s="149" t="s">
        <v>157</v>
      </c>
      <c r="E117" s="163" t="s">
        <v>19</v>
      </c>
      <c r="F117" s="164" t="s">
        <v>161</v>
      </c>
      <c r="H117" s="165">
        <v>15.231999999999999</v>
      </c>
      <c r="I117" s="166"/>
      <c r="L117" s="162"/>
      <c r="M117" s="167"/>
      <c r="T117" s="168"/>
      <c r="AT117" s="163" t="s">
        <v>157</v>
      </c>
      <c r="AU117" s="163" t="s">
        <v>82</v>
      </c>
      <c r="AV117" s="14" t="s">
        <v>147</v>
      </c>
      <c r="AW117" s="14" t="s">
        <v>33</v>
      </c>
      <c r="AX117" s="14" t="s">
        <v>80</v>
      </c>
      <c r="AY117" s="163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669</v>
      </c>
      <c r="F118" s="133" t="s">
        <v>670</v>
      </c>
      <c r="G118" s="134" t="s">
        <v>184</v>
      </c>
      <c r="H118" s="135">
        <v>16.271999999999998</v>
      </c>
      <c r="I118" s="136"/>
      <c r="J118" s="137">
        <f>ROUND(I118*H118,2)</f>
        <v>0</v>
      </c>
      <c r="K118" s="133" t="s">
        <v>638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671</v>
      </c>
    </row>
    <row r="119" spans="2:65" s="1" customFormat="1" ht="11.25">
      <c r="B119" s="32"/>
      <c r="D119" s="144" t="s">
        <v>155</v>
      </c>
      <c r="F119" s="145" t="s">
        <v>672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3" customFormat="1" ht="11.25">
      <c r="B120" s="155"/>
      <c r="D120" s="149" t="s">
        <v>157</v>
      </c>
      <c r="E120" s="156" t="s">
        <v>19</v>
      </c>
      <c r="F120" s="157" t="s">
        <v>673</v>
      </c>
      <c r="H120" s="158">
        <v>16.271999999999998</v>
      </c>
      <c r="I120" s="159"/>
      <c r="L120" s="155"/>
      <c r="M120" s="160"/>
      <c r="T120" s="161"/>
      <c r="AT120" s="156" t="s">
        <v>157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146</v>
      </c>
    </row>
    <row r="121" spans="2:65" s="1" customFormat="1" ht="37.9" customHeight="1">
      <c r="B121" s="32"/>
      <c r="C121" s="131" t="s">
        <v>196</v>
      </c>
      <c r="D121" s="131" t="s">
        <v>149</v>
      </c>
      <c r="E121" s="132" t="s">
        <v>674</v>
      </c>
      <c r="F121" s="133" t="s">
        <v>675</v>
      </c>
      <c r="G121" s="134" t="s">
        <v>184</v>
      </c>
      <c r="H121" s="135">
        <v>16.271999999999998</v>
      </c>
      <c r="I121" s="136"/>
      <c r="J121" s="137">
        <f>ROUND(I121*H121,2)</f>
        <v>0</v>
      </c>
      <c r="K121" s="133" t="s">
        <v>638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147</v>
      </c>
      <c r="AT121" s="142" t="s">
        <v>149</v>
      </c>
      <c r="AU121" s="142" t="s">
        <v>82</v>
      </c>
      <c r="AY121" s="17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147</v>
      </c>
      <c r="BM121" s="142" t="s">
        <v>676</v>
      </c>
    </row>
    <row r="122" spans="2:65" s="1" customFormat="1" ht="11.25">
      <c r="B122" s="32"/>
      <c r="D122" s="144" t="s">
        <v>155</v>
      </c>
      <c r="F122" s="145" t="s">
        <v>677</v>
      </c>
      <c r="I122" s="146"/>
      <c r="L122" s="32"/>
      <c r="M122" s="147"/>
      <c r="T122" s="53"/>
      <c r="AT122" s="17" t="s">
        <v>155</v>
      </c>
      <c r="AU122" s="17" t="s">
        <v>82</v>
      </c>
    </row>
    <row r="123" spans="2:65" s="1" customFormat="1" ht="37.9" customHeight="1">
      <c r="B123" s="32"/>
      <c r="C123" s="131" t="s">
        <v>201</v>
      </c>
      <c r="D123" s="131" t="s">
        <v>149</v>
      </c>
      <c r="E123" s="132" t="s">
        <v>678</v>
      </c>
      <c r="F123" s="133" t="s">
        <v>679</v>
      </c>
      <c r="G123" s="134" t="s">
        <v>184</v>
      </c>
      <c r="H123" s="135">
        <v>162.72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680</v>
      </c>
    </row>
    <row r="124" spans="2:65" s="1" customFormat="1" ht="11.25">
      <c r="B124" s="32"/>
      <c r="D124" s="144" t="s">
        <v>155</v>
      </c>
      <c r="F124" s="145" t="s">
        <v>681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682</v>
      </c>
      <c r="H125" s="158">
        <v>162.72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166</v>
      </c>
      <c r="D126" s="131" t="s">
        <v>149</v>
      </c>
      <c r="E126" s="132" t="s">
        <v>683</v>
      </c>
      <c r="F126" s="133" t="s">
        <v>684</v>
      </c>
      <c r="G126" s="134" t="s">
        <v>184</v>
      </c>
      <c r="H126" s="135">
        <v>16.271999999999998</v>
      </c>
      <c r="I126" s="136"/>
      <c r="J126" s="137">
        <f>ROUND(I126*H126,2)</f>
        <v>0</v>
      </c>
      <c r="K126" s="133" t="s">
        <v>638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685</v>
      </c>
    </row>
    <row r="127" spans="2:65" s="1" customFormat="1" ht="11.25">
      <c r="B127" s="32"/>
      <c r="D127" s="144" t="s">
        <v>155</v>
      </c>
      <c r="F127" s="145" t="s">
        <v>686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687</v>
      </c>
      <c r="H128" s="158">
        <v>16.271999999999998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146</v>
      </c>
    </row>
    <row r="129" spans="2:65" s="1" customFormat="1" ht="24.2" customHeight="1">
      <c r="B129" s="32"/>
      <c r="C129" s="131" t="s">
        <v>210</v>
      </c>
      <c r="D129" s="131" t="s">
        <v>149</v>
      </c>
      <c r="E129" s="132" t="s">
        <v>688</v>
      </c>
      <c r="F129" s="133" t="s">
        <v>689</v>
      </c>
      <c r="G129" s="134" t="s">
        <v>152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690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691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642</v>
      </c>
      <c r="H131" s="158">
        <v>75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692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693</v>
      </c>
      <c r="H133" s="158">
        <v>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135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216</v>
      </c>
      <c r="D135" s="131" t="s">
        <v>149</v>
      </c>
      <c r="E135" s="132" t="s">
        <v>694</v>
      </c>
      <c r="F135" s="133" t="s">
        <v>695</v>
      </c>
      <c r="G135" s="134" t="s">
        <v>213</v>
      </c>
      <c r="H135" s="135">
        <v>29.29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696</v>
      </c>
    </row>
    <row r="136" spans="2:65" s="1" customFormat="1" ht="11.25">
      <c r="B136" s="32"/>
      <c r="D136" s="144" t="s">
        <v>155</v>
      </c>
      <c r="F136" s="145" t="s">
        <v>697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698</v>
      </c>
      <c r="H137" s="158">
        <v>29.29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146</v>
      </c>
    </row>
    <row r="138" spans="2:65" s="1" customFormat="1" ht="24.2" customHeight="1">
      <c r="B138" s="32"/>
      <c r="C138" s="131" t="s">
        <v>8</v>
      </c>
      <c r="D138" s="131" t="s">
        <v>149</v>
      </c>
      <c r="E138" s="132" t="s">
        <v>699</v>
      </c>
      <c r="F138" s="133" t="s">
        <v>700</v>
      </c>
      <c r="G138" s="134" t="s">
        <v>184</v>
      </c>
      <c r="H138" s="135">
        <v>13.496</v>
      </c>
      <c r="I138" s="136"/>
      <c r="J138" s="137">
        <f>ROUND(I138*H138,2)</f>
        <v>0</v>
      </c>
      <c r="K138" s="133" t="s">
        <v>638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147</v>
      </c>
      <c r="AT138" s="142" t="s">
        <v>149</v>
      </c>
      <c r="AU138" s="142" t="s">
        <v>82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147</v>
      </c>
      <c r="BM138" s="142" t="s">
        <v>701</v>
      </c>
    </row>
    <row r="139" spans="2:65" s="1" customFormat="1" ht="11.25">
      <c r="B139" s="32"/>
      <c r="D139" s="144" t="s">
        <v>155</v>
      </c>
      <c r="F139" s="145" t="s">
        <v>702</v>
      </c>
      <c r="I139" s="146"/>
      <c r="L139" s="32"/>
      <c r="M139" s="147"/>
      <c r="T139" s="53"/>
      <c r="AT139" s="17" t="s">
        <v>155</v>
      </c>
      <c r="AU139" s="17" t="s">
        <v>82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692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703</v>
      </c>
      <c r="H141" s="158">
        <v>13.496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74" t="s">
        <v>225</v>
      </c>
      <c r="D142" s="174" t="s">
        <v>392</v>
      </c>
      <c r="E142" s="175" t="s">
        <v>704</v>
      </c>
      <c r="F142" s="176" t="s">
        <v>705</v>
      </c>
      <c r="G142" s="177" t="s">
        <v>213</v>
      </c>
      <c r="H142" s="178">
        <v>26.992000000000001</v>
      </c>
      <c r="I142" s="179"/>
      <c r="J142" s="180">
        <f>ROUND(I142*H142,2)</f>
        <v>0</v>
      </c>
      <c r="K142" s="176" t="s">
        <v>638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706</v>
      </c>
    </row>
    <row r="143" spans="2:65" s="12" customFormat="1" ht="11.25">
      <c r="B143" s="148"/>
      <c r="D143" s="149" t="s">
        <v>157</v>
      </c>
      <c r="E143" s="150" t="s">
        <v>19</v>
      </c>
      <c r="F143" s="151" t="s">
        <v>707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 ht="11.25">
      <c r="B144" s="155"/>
      <c r="D144" s="149" t="s">
        <v>157</v>
      </c>
      <c r="E144" s="156" t="s">
        <v>19</v>
      </c>
      <c r="F144" s="157" t="s">
        <v>708</v>
      </c>
      <c r="H144" s="158">
        <v>26.992000000000001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146</v>
      </c>
    </row>
    <row r="145" spans="2:65" s="1" customFormat="1" ht="24.2" customHeight="1">
      <c r="B145" s="32"/>
      <c r="C145" s="131" t="s">
        <v>231</v>
      </c>
      <c r="D145" s="131" t="s">
        <v>149</v>
      </c>
      <c r="E145" s="132" t="s">
        <v>709</v>
      </c>
      <c r="F145" s="133" t="s">
        <v>710</v>
      </c>
      <c r="G145" s="134" t="s">
        <v>152</v>
      </c>
      <c r="H145" s="135">
        <v>360</v>
      </c>
      <c r="I145" s="136"/>
      <c r="J145" s="137">
        <f>ROUND(I145*H145,2)</f>
        <v>0</v>
      </c>
      <c r="K145" s="133" t="s">
        <v>638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711</v>
      </c>
    </row>
    <row r="146" spans="2:65" s="1" customFormat="1" ht="11.25">
      <c r="B146" s="32"/>
      <c r="D146" s="144" t="s">
        <v>155</v>
      </c>
      <c r="F146" s="145" t="s">
        <v>712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713</v>
      </c>
      <c r="H147" s="158">
        <v>360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16.5" customHeight="1">
      <c r="B148" s="32"/>
      <c r="C148" s="174" t="s">
        <v>236</v>
      </c>
      <c r="D148" s="174" t="s">
        <v>392</v>
      </c>
      <c r="E148" s="175" t="s">
        <v>714</v>
      </c>
      <c r="F148" s="176" t="s">
        <v>715</v>
      </c>
      <c r="G148" s="177" t="s">
        <v>716</v>
      </c>
      <c r="H148" s="178">
        <v>7.2</v>
      </c>
      <c r="I148" s="179"/>
      <c r="J148" s="180">
        <f>ROUND(I148*H148,2)</f>
        <v>0</v>
      </c>
      <c r="K148" s="176" t="s">
        <v>638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201</v>
      </c>
      <c r="AT148" s="142" t="s">
        <v>392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717</v>
      </c>
    </row>
    <row r="149" spans="2:65" s="13" customFormat="1" ht="11.25">
      <c r="B149" s="155"/>
      <c r="D149" s="149" t="s">
        <v>157</v>
      </c>
      <c r="F149" s="157" t="s">
        <v>718</v>
      </c>
      <c r="H149" s="158">
        <v>7.2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146</v>
      </c>
    </row>
    <row r="150" spans="2:65" s="1" customFormat="1" ht="21.75" customHeight="1">
      <c r="B150" s="32"/>
      <c r="C150" s="131" t="s">
        <v>241</v>
      </c>
      <c r="D150" s="131" t="s">
        <v>149</v>
      </c>
      <c r="E150" s="132" t="s">
        <v>719</v>
      </c>
      <c r="F150" s="133" t="s">
        <v>720</v>
      </c>
      <c r="G150" s="134" t="s">
        <v>152</v>
      </c>
      <c r="H150" s="135">
        <v>1080</v>
      </c>
      <c r="I150" s="136"/>
      <c r="J150" s="137">
        <f>ROUND(I150*H150,2)</f>
        <v>0</v>
      </c>
      <c r="K150" s="133" t="s">
        <v>638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721</v>
      </c>
    </row>
    <row r="151" spans="2:65" s="1" customFormat="1" ht="11.25">
      <c r="B151" s="32"/>
      <c r="D151" s="144" t="s">
        <v>155</v>
      </c>
      <c r="F151" s="145" t="s">
        <v>722</v>
      </c>
      <c r="I151" s="146"/>
      <c r="L151" s="32"/>
      <c r="M151" s="147"/>
      <c r="T151" s="53"/>
      <c r="AT151" s="17" t="s">
        <v>155</v>
      </c>
      <c r="AU151" s="17" t="s">
        <v>82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723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724</v>
      </c>
      <c r="H153" s="158">
        <v>1080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74" t="s">
        <v>246</v>
      </c>
      <c r="D154" s="174" t="s">
        <v>392</v>
      </c>
      <c r="E154" s="175" t="s">
        <v>725</v>
      </c>
      <c r="F154" s="176" t="s">
        <v>726</v>
      </c>
      <c r="G154" s="177" t="s">
        <v>213</v>
      </c>
      <c r="H154" s="178">
        <v>86.4</v>
      </c>
      <c r="I154" s="179"/>
      <c r="J154" s="180">
        <f>ROUND(I154*H154,2)</f>
        <v>0</v>
      </c>
      <c r="K154" s="176" t="s">
        <v>638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201</v>
      </c>
      <c r="AT154" s="142" t="s">
        <v>392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727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728</v>
      </c>
      <c r="H155" s="158">
        <v>86.4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146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729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146</v>
      </c>
      <c r="BK156" s="128">
        <f>SUM(BK157:BK184)</f>
        <v>0</v>
      </c>
    </row>
    <row r="157" spans="2:65" s="1" customFormat="1" ht="37.9" customHeight="1">
      <c r="B157" s="32"/>
      <c r="C157" s="131" t="s">
        <v>251</v>
      </c>
      <c r="D157" s="131" t="s">
        <v>149</v>
      </c>
      <c r="E157" s="132" t="s">
        <v>730</v>
      </c>
      <c r="F157" s="133" t="s">
        <v>731</v>
      </c>
      <c r="G157" s="134" t="s">
        <v>297</v>
      </c>
      <c r="H157" s="135">
        <v>45.8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732</v>
      </c>
    </row>
    <row r="158" spans="2:65" s="1" customFormat="1" ht="11.25">
      <c r="B158" s="32"/>
      <c r="D158" s="144" t="s">
        <v>155</v>
      </c>
      <c r="F158" s="145" t="s">
        <v>733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 ht="11.25">
      <c r="B159" s="148"/>
      <c r="D159" s="149" t="s">
        <v>157</v>
      </c>
      <c r="E159" s="150" t="s">
        <v>19</v>
      </c>
      <c r="F159" s="151" t="s">
        <v>734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735</v>
      </c>
      <c r="H160" s="158">
        <v>6.8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65" s="13" customFormat="1" ht="11.25">
      <c r="B161" s="155"/>
      <c r="D161" s="149" t="s">
        <v>157</v>
      </c>
      <c r="E161" s="156" t="s">
        <v>19</v>
      </c>
      <c r="F161" s="157" t="s">
        <v>736</v>
      </c>
      <c r="H161" s="158">
        <v>39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65" s="14" customFormat="1" ht="11.25">
      <c r="B162" s="162"/>
      <c r="D162" s="149" t="s">
        <v>157</v>
      </c>
      <c r="E162" s="163" t="s">
        <v>19</v>
      </c>
      <c r="F162" s="164" t="s">
        <v>161</v>
      </c>
      <c r="H162" s="165">
        <v>45.8</v>
      </c>
      <c r="I162" s="166"/>
      <c r="L162" s="162"/>
      <c r="M162" s="167"/>
      <c r="T162" s="168"/>
      <c r="AT162" s="163" t="s">
        <v>157</v>
      </c>
      <c r="AU162" s="163" t="s">
        <v>82</v>
      </c>
      <c r="AV162" s="14" t="s">
        <v>147</v>
      </c>
      <c r="AW162" s="14" t="s">
        <v>33</v>
      </c>
      <c r="AX162" s="14" t="s">
        <v>80</v>
      </c>
      <c r="AY162" s="163" t="s">
        <v>146</v>
      </c>
    </row>
    <row r="163" spans="2:65" s="1" customFormat="1" ht="16.5" customHeight="1">
      <c r="B163" s="32"/>
      <c r="C163" s="131" t="s">
        <v>256</v>
      </c>
      <c r="D163" s="131" t="s">
        <v>149</v>
      </c>
      <c r="E163" s="132" t="s">
        <v>737</v>
      </c>
      <c r="F163" s="133" t="s">
        <v>738</v>
      </c>
      <c r="G163" s="134" t="s">
        <v>184</v>
      </c>
      <c r="H163" s="135">
        <v>5.7359999999999998</v>
      </c>
      <c r="I163" s="136"/>
      <c r="J163" s="137">
        <f>ROUND(I163*H163,2)</f>
        <v>0</v>
      </c>
      <c r="K163" s="133" t="s">
        <v>638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739</v>
      </c>
    </row>
    <row r="164" spans="2:65" s="1" customFormat="1" ht="11.25">
      <c r="B164" s="32"/>
      <c r="D164" s="144" t="s">
        <v>155</v>
      </c>
      <c r="F164" s="145" t="s">
        <v>740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2" customFormat="1" ht="11.25">
      <c r="B165" s="148"/>
      <c r="D165" s="149" t="s">
        <v>157</v>
      </c>
      <c r="E165" s="150" t="s">
        <v>19</v>
      </c>
      <c r="F165" s="151" t="s">
        <v>741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742</v>
      </c>
      <c r="H166" s="158">
        <v>5.0609999999999999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743</v>
      </c>
      <c r="H167" s="158">
        <v>0.67500000000000004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5.7359999999999998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21.75" customHeight="1">
      <c r="B169" s="32"/>
      <c r="C169" s="131" t="s">
        <v>261</v>
      </c>
      <c r="D169" s="131" t="s">
        <v>149</v>
      </c>
      <c r="E169" s="132" t="s">
        <v>744</v>
      </c>
      <c r="F169" s="133" t="s">
        <v>745</v>
      </c>
      <c r="G169" s="134" t="s">
        <v>184</v>
      </c>
      <c r="H169" s="135">
        <v>15.231999999999999</v>
      </c>
      <c r="I169" s="136"/>
      <c r="J169" s="137">
        <f>ROUND(I169*H169,2)</f>
        <v>0</v>
      </c>
      <c r="K169" s="133" t="s">
        <v>638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746</v>
      </c>
    </row>
    <row r="170" spans="2:65" s="1" customFormat="1" ht="11.25">
      <c r="B170" s="32"/>
      <c r="D170" s="144" t="s">
        <v>155</v>
      </c>
      <c r="F170" s="145" t="s">
        <v>747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2" customFormat="1" ht="11.25">
      <c r="B171" s="148"/>
      <c r="D171" s="149" t="s">
        <v>157</v>
      </c>
      <c r="E171" s="150" t="s">
        <v>19</v>
      </c>
      <c r="F171" s="151" t="s">
        <v>663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65" s="13" customFormat="1" ht="11.25">
      <c r="B172" s="155"/>
      <c r="D172" s="149" t="s">
        <v>157</v>
      </c>
      <c r="E172" s="156" t="s">
        <v>19</v>
      </c>
      <c r="F172" s="157" t="s">
        <v>664</v>
      </c>
      <c r="H172" s="158">
        <v>5.1689999999999996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65" s="13" customFormat="1" ht="11.25">
      <c r="B173" s="155"/>
      <c r="D173" s="149" t="s">
        <v>157</v>
      </c>
      <c r="E173" s="156" t="s">
        <v>19</v>
      </c>
      <c r="F173" s="157" t="s">
        <v>665</v>
      </c>
      <c r="H173" s="158">
        <v>4.68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666</v>
      </c>
      <c r="H174" s="158">
        <v>0.6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65" s="13" customFormat="1" ht="11.25">
      <c r="B175" s="155"/>
      <c r="D175" s="149" t="s">
        <v>157</v>
      </c>
      <c r="E175" s="156" t="s">
        <v>19</v>
      </c>
      <c r="F175" s="157" t="s">
        <v>666</v>
      </c>
      <c r="H175" s="158">
        <v>0.6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65" s="13" customFormat="1" ht="11.25">
      <c r="B176" s="155"/>
      <c r="D176" s="149" t="s">
        <v>157</v>
      </c>
      <c r="E176" s="156" t="s">
        <v>19</v>
      </c>
      <c r="F176" s="157" t="s">
        <v>666</v>
      </c>
      <c r="H176" s="158">
        <v>0.6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667</v>
      </c>
      <c r="H177" s="158">
        <v>2.04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146</v>
      </c>
    </row>
    <row r="178" spans="2:65" s="13" customFormat="1" ht="11.25">
      <c r="B178" s="155"/>
      <c r="D178" s="149" t="s">
        <v>157</v>
      </c>
      <c r="E178" s="156" t="s">
        <v>19</v>
      </c>
      <c r="F178" s="157" t="s">
        <v>668</v>
      </c>
      <c r="H178" s="158">
        <v>1.5429999999999999</v>
      </c>
      <c r="I178" s="159"/>
      <c r="L178" s="155"/>
      <c r="M178" s="160"/>
      <c r="T178" s="161"/>
      <c r="AT178" s="156" t="s">
        <v>157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146</v>
      </c>
    </row>
    <row r="179" spans="2:65" s="14" customFormat="1" ht="11.25">
      <c r="B179" s="162"/>
      <c r="D179" s="149" t="s">
        <v>157</v>
      </c>
      <c r="E179" s="163" t="s">
        <v>19</v>
      </c>
      <c r="F179" s="164" t="s">
        <v>161</v>
      </c>
      <c r="H179" s="165">
        <v>15.231999999999999</v>
      </c>
      <c r="I179" s="166"/>
      <c r="L179" s="162"/>
      <c r="M179" s="167"/>
      <c r="T179" s="168"/>
      <c r="AT179" s="163" t="s">
        <v>157</v>
      </c>
      <c r="AU179" s="163" t="s">
        <v>82</v>
      </c>
      <c r="AV179" s="14" t="s">
        <v>147</v>
      </c>
      <c r="AW179" s="14" t="s">
        <v>33</v>
      </c>
      <c r="AX179" s="14" t="s">
        <v>80</v>
      </c>
      <c r="AY179" s="163" t="s">
        <v>146</v>
      </c>
    </row>
    <row r="180" spans="2:65" s="1" customFormat="1" ht="16.5" customHeight="1">
      <c r="B180" s="32"/>
      <c r="C180" s="131" t="s">
        <v>7</v>
      </c>
      <c r="D180" s="131" t="s">
        <v>149</v>
      </c>
      <c r="E180" s="132" t="s">
        <v>748</v>
      </c>
      <c r="F180" s="133" t="s">
        <v>749</v>
      </c>
      <c r="G180" s="134" t="s">
        <v>213</v>
      </c>
      <c r="H180" s="135">
        <v>0.14899999999999999</v>
      </c>
      <c r="I180" s="136"/>
      <c r="J180" s="137">
        <f>ROUND(I180*H180,2)</f>
        <v>0</v>
      </c>
      <c r="K180" s="133" t="s">
        <v>638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147</v>
      </c>
      <c r="AT180" s="142" t="s">
        <v>149</v>
      </c>
      <c r="AU180" s="142" t="s">
        <v>82</v>
      </c>
      <c r="AY180" s="17" t="s">
        <v>146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147</v>
      </c>
      <c r="BM180" s="142" t="s">
        <v>750</v>
      </c>
    </row>
    <row r="181" spans="2:65" s="1" customFormat="1" ht="11.25">
      <c r="B181" s="32"/>
      <c r="D181" s="144" t="s">
        <v>155</v>
      </c>
      <c r="F181" s="145" t="s">
        <v>751</v>
      </c>
      <c r="I181" s="146"/>
      <c r="L181" s="32"/>
      <c r="M181" s="147"/>
      <c r="T181" s="53"/>
      <c r="AT181" s="17" t="s">
        <v>155</v>
      </c>
      <c r="AU181" s="17" t="s">
        <v>82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752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2" customFormat="1" ht="11.25">
      <c r="B183" s="148"/>
      <c r="D183" s="149" t="s">
        <v>157</v>
      </c>
      <c r="E183" s="150" t="s">
        <v>19</v>
      </c>
      <c r="F183" s="151" t="s">
        <v>753</v>
      </c>
      <c r="H183" s="150" t="s">
        <v>19</v>
      </c>
      <c r="I183" s="152"/>
      <c r="L183" s="148"/>
      <c r="M183" s="153"/>
      <c r="T183" s="154"/>
      <c r="AT183" s="150" t="s">
        <v>157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146</v>
      </c>
    </row>
    <row r="184" spans="2:65" s="13" customFormat="1" ht="11.25">
      <c r="B184" s="155"/>
      <c r="D184" s="149" t="s">
        <v>157</v>
      </c>
      <c r="E184" s="156" t="s">
        <v>19</v>
      </c>
      <c r="F184" s="157" t="s">
        <v>754</v>
      </c>
      <c r="H184" s="158">
        <v>0.14899999999999999</v>
      </c>
      <c r="I184" s="159"/>
      <c r="L184" s="155"/>
      <c r="M184" s="160"/>
      <c r="T184" s="161"/>
      <c r="AT184" s="156" t="s">
        <v>157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146</v>
      </c>
    </row>
    <row r="185" spans="2:65" s="11" customFormat="1" ht="22.9" customHeight="1">
      <c r="B185" s="119"/>
      <c r="D185" s="120" t="s">
        <v>71</v>
      </c>
      <c r="E185" s="129" t="s">
        <v>168</v>
      </c>
      <c r="F185" s="129" t="s">
        <v>755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146</v>
      </c>
      <c r="BK185" s="128">
        <f>SUM(BK186:BK219)</f>
        <v>0</v>
      </c>
    </row>
    <row r="186" spans="2:65" s="1" customFormat="1" ht="24.2" customHeight="1">
      <c r="B186" s="32"/>
      <c r="C186" s="131" t="s">
        <v>271</v>
      </c>
      <c r="D186" s="131" t="s">
        <v>149</v>
      </c>
      <c r="E186" s="132" t="s">
        <v>756</v>
      </c>
      <c r="F186" s="133" t="s">
        <v>757</v>
      </c>
      <c r="G186" s="134" t="s">
        <v>184</v>
      </c>
      <c r="H186" s="135">
        <v>10.515000000000001</v>
      </c>
      <c r="I186" s="136"/>
      <c r="J186" s="137">
        <f>ROUND(I186*H186,2)</f>
        <v>0</v>
      </c>
      <c r="K186" s="133" t="s">
        <v>638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147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147</v>
      </c>
      <c r="BM186" s="142" t="s">
        <v>758</v>
      </c>
    </row>
    <row r="187" spans="2:65" s="1" customFormat="1" ht="11.25">
      <c r="B187" s="32"/>
      <c r="D187" s="144" t="s">
        <v>155</v>
      </c>
      <c r="F187" s="145" t="s">
        <v>759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692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760</v>
      </c>
      <c r="H189" s="158">
        <v>3.1019999999999999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761</v>
      </c>
      <c r="H190" s="158">
        <v>2.8079999999999998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762</v>
      </c>
      <c r="H191" s="158">
        <v>0.3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763</v>
      </c>
      <c r="H192" s="158">
        <v>0.54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763</v>
      </c>
      <c r="H193" s="158">
        <v>0.54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764</v>
      </c>
      <c r="H194" s="158">
        <v>1.8360000000000001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765</v>
      </c>
      <c r="H195" s="158">
        <v>1.389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146</v>
      </c>
    </row>
    <row r="196" spans="2:65" s="14" customFormat="1" ht="11.25">
      <c r="B196" s="162"/>
      <c r="D196" s="149" t="s">
        <v>157</v>
      </c>
      <c r="E196" s="163" t="s">
        <v>19</v>
      </c>
      <c r="F196" s="164" t="s">
        <v>161</v>
      </c>
      <c r="H196" s="165">
        <v>10.515000000000001</v>
      </c>
      <c r="I196" s="166"/>
      <c r="L196" s="162"/>
      <c r="M196" s="167"/>
      <c r="T196" s="168"/>
      <c r="AT196" s="163" t="s">
        <v>157</v>
      </c>
      <c r="AU196" s="163" t="s">
        <v>82</v>
      </c>
      <c r="AV196" s="14" t="s">
        <v>147</v>
      </c>
      <c r="AW196" s="14" t="s">
        <v>33</v>
      </c>
      <c r="AX196" s="14" t="s">
        <v>80</v>
      </c>
      <c r="AY196" s="163" t="s">
        <v>146</v>
      </c>
    </row>
    <row r="197" spans="2:65" s="1" customFormat="1" ht="16.5" customHeight="1">
      <c r="B197" s="32"/>
      <c r="C197" s="131" t="s">
        <v>278</v>
      </c>
      <c r="D197" s="131" t="s">
        <v>149</v>
      </c>
      <c r="E197" s="132" t="s">
        <v>766</v>
      </c>
      <c r="F197" s="133" t="s">
        <v>767</v>
      </c>
      <c r="G197" s="134" t="s">
        <v>152</v>
      </c>
      <c r="H197" s="135">
        <v>35.048000000000002</v>
      </c>
      <c r="I197" s="136"/>
      <c r="J197" s="137">
        <f>ROUND(I197*H197,2)</f>
        <v>0</v>
      </c>
      <c r="K197" s="133" t="s">
        <v>638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147</v>
      </c>
      <c r="AT197" s="142" t="s">
        <v>149</v>
      </c>
      <c r="AU197" s="142" t="s">
        <v>82</v>
      </c>
      <c r="AY197" s="17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147</v>
      </c>
      <c r="BM197" s="142" t="s">
        <v>768</v>
      </c>
    </row>
    <row r="198" spans="2:65" s="1" customFormat="1" ht="11.25">
      <c r="B198" s="32"/>
      <c r="D198" s="144" t="s">
        <v>155</v>
      </c>
      <c r="F198" s="145" t="s">
        <v>769</v>
      </c>
      <c r="I198" s="146"/>
      <c r="L198" s="32"/>
      <c r="M198" s="147"/>
      <c r="T198" s="53"/>
      <c r="AT198" s="17" t="s">
        <v>155</v>
      </c>
      <c r="AU198" s="17" t="s">
        <v>82</v>
      </c>
    </row>
    <row r="199" spans="2:65" s="12" customFormat="1" ht="11.25">
      <c r="B199" s="148"/>
      <c r="D199" s="149" t="s">
        <v>157</v>
      </c>
      <c r="E199" s="150" t="s">
        <v>19</v>
      </c>
      <c r="F199" s="151" t="s">
        <v>692</v>
      </c>
      <c r="H199" s="150" t="s">
        <v>19</v>
      </c>
      <c r="I199" s="152"/>
      <c r="L199" s="148"/>
      <c r="M199" s="153"/>
      <c r="T199" s="154"/>
      <c r="AT199" s="150" t="s">
        <v>157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146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770</v>
      </c>
      <c r="H200" s="158">
        <v>10.339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771</v>
      </c>
      <c r="H201" s="158">
        <v>9.36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772</v>
      </c>
      <c r="H202" s="158">
        <v>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773</v>
      </c>
      <c r="H203" s="158">
        <v>1.8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773</v>
      </c>
      <c r="H204" s="158">
        <v>1.8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774</v>
      </c>
      <c r="H205" s="158">
        <v>6.12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775</v>
      </c>
      <c r="H206" s="158">
        <v>4.6289999999999996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4" customFormat="1" ht="11.25">
      <c r="B207" s="162"/>
      <c r="D207" s="149" t="s">
        <v>157</v>
      </c>
      <c r="E207" s="163" t="s">
        <v>19</v>
      </c>
      <c r="F207" s="164" t="s">
        <v>161</v>
      </c>
      <c r="H207" s="165">
        <v>35.048000000000002</v>
      </c>
      <c r="I207" s="166"/>
      <c r="L207" s="162"/>
      <c r="M207" s="167"/>
      <c r="T207" s="168"/>
      <c r="AT207" s="163" t="s">
        <v>157</v>
      </c>
      <c r="AU207" s="163" t="s">
        <v>82</v>
      </c>
      <c r="AV207" s="14" t="s">
        <v>147</v>
      </c>
      <c r="AW207" s="14" t="s">
        <v>33</v>
      </c>
      <c r="AX207" s="14" t="s">
        <v>80</v>
      </c>
      <c r="AY207" s="163" t="s">
        <v>146</v>
      </c>
    </row>
    <row r="208" spans="2:65" s="1" customFormat="1" ht="16.5" customHeight="1">
      <c r="B208" s="32"/>
      <c r="C208" s="131" t="s">
        <v>287</v>
      </c>
      <c r="D208" s="131" t="s">
        <v>149</v>
      </c>
      <c r="E208" s="132" t="s">
        <v>776</v>
      </c>
      <c r="F208" s="133" t="s">
        <v>777</v>
      </c>
      <c r="G208" s="134" t="s">
        <v>152</v>
      </c>
      <c r="H208" s="135">
        <v>35.048000000000002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778</v>
      </c>
    </row>
    <row r="209" spans="2:65" s="1" customFormat="1" ht="11.25">
      <c r="B209" s="32"/>
      <c r="D209" s="144" t="s">
        <v>155</v>
      </c>
      <c r="F209" s="145" t="s">
        <v>779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" customFormat="1" ht="24.2" customHeight="1">
      <c r="B210" s="32"/>
      <c r="C210" s="131" t="s">
        <v>294</v>
      </c>
      <c r="D210" s="131" t="s">
        <v>149</v>
      </c>
      <c r="E210" s="132" t="s">
        <v>780</v>
      </c>
      <c r="F210" s="133" t="s">
        <v>781</v>
      </c>
      <c r="G210" s="134" t="s">
        <v>213</v>
      </c>
      <c r="H210" s="135">
        <v>0.34200000000000003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782</v>
      </c>
    </row>
    <row r="211" spans="2:65" s="1" customFormat="1" ht="11.25">
      <c r="B211" s="32"/>
      <c r="D211" s="144" t="s">
        <v>155</v>
      </c>
      <c r="F211" s="145" t="s">
        <v>783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784</v>
      </c>
      <c r="H212" s="158">
        <v>0.34200000000000003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24.2" customHeight="1">
      <c r="B213" s="32"/>
      <c r="C213" s="131" t="s">
        <v>300</v>
      </c>
      <c r="D213" s="131" t="s">
        <v>149</v>
      </c>
      <c r="E213" s="132" t="s">
        <v>785</v>
      </c>
      <c r="F213" s="133" t="s">
        <v>786</v>
      </c>
      <c r="G213" s="134" t="s">
        <v>787</v>
      </c>
      <c r="H213" s="135">
        <v>13</v>
      </c>
      <c r="I213" s="136"/>
      <c r="J213" s="137">
        <f>ROUND(I213*H213,2)</f>
        <v>0</v>
      </c>
      <c r="K213" s="133" t="s">
        <v>638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788</v>
      </c>
    </row>
    <row r="214" spans="2:65" s="1" customFormat="1" ht="11.25">
      <c r="B214" s="32"/>
      <c r="D214" s="144" t="s">
        <v>155</v>
      </c>
      <c r="F214" s="145" t="s">
        <v>789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" customFormat="1" ht="24.2" customHeight="1">
      <c r="B215" s="32"/>
      <c r="C215" s="174" t="s">
        <v>305</v>
      </c>
      <c r="D215" s="174" t="s">
        <v>392</v>
      </c>
      <c r="E215" s="175" t="s">
        <v>790</v>
      </c>
      <c r="F215" s="176" t="s">
        <v>791</v>
      </c>
      <c r="G215" s="177" t="s">
        <v>787</v>
      </c>
      <c r="H215" s="178">
        <v>13</v>
      </c>
      <c r="I215" s="179"/>
      <c r="J215" s="180">
        <f>ROUND(I215*H215,2)</f>
        <v>0</v>
      </c>
      <c r="K215" s="176" t="s">
        <v>638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201</v>
      </c>
      <c r="AT215" s="142" t="s">
        <v>392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792</v>
      </c>
    </row>
    <row r="216" spans="2:65" s="1" customFormat="1" ht="24.2" customHeight="1">
      <c r="B216" s="32"/>
      <c r="C216" s="131" t="s">
        <v>312</v>
      </c>
      <c r="D216" s="131" t="s">
        <v>149</v>
      </c>
      <c r="E216" s="132" t="s">
        <v>793</v>
      </c>
      <c r="F216" s="133" t="s">
        <v>794</v>
      </c>
      <c r="G216" s="134" t="s">
        <v>297</v>
      </c>
      <c r="H216" s="135">
        <v>28</v>
      </c>
      <c r="I216" s="136"/>
      <c r="J216" s="137">
        <f>ROUND(I216*H216,2)</f>
        <v>0</v>
      </c>
      <c r="K216" s="133" t="s">
        <v>638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147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147</v>
      </c>
      <c r="BM216" s="142" t="s">
        <v>795</v>
      </c>
    </row>
    <row r="217" spans="2:65" s="1" customFormat="1" ht="11.25">
      <c r="B217" s="32"/>
      <c r="D217" s="144" t="s">
        <v>155</v>
      </c>
      <c r="F217" s="145" t="s">
        <v>796</v>
      </c>
      <c r="I217" s="146"/>
      <c r="L217" s="32"/>
      <c r="M217" s="147"/>
      <c r="T217" s="53"/>
      <c r="AT217" s="17" t="s">
        <v>155</v>
      </c>
      <c r="AU217" s="17" t="s">
        <v>82</v>
      </c>
    </row>
    <row r="218" spans="2:65" s="1" customFormat="1" ht="24.2" customHeight="1">
      <c r="B218" s="32"/>
      <c r="C218" s="174" t="s">
        <v>316</v>
      </c>
      <c r="D218" s="174" t="s">
        <v>392</v>
      </c>
      <c r="E218" s="175" t="s">
        <v>797</v>
      </c>
      <c r="F218" s="176" t="s">
        <v>798</v>
      </c>
      <c r="G218" s="177" t="s">
        <v>787</v>
      </c>
      <c r="H218" s="178">
        <v>11.2</v>
      </c>
      <c r="I218" s="179"/>
      <c r="J218" s="180">
        <f>ROUND(I218*H218,2)</f>
        <v>0</v>
      </c>
      <c r="K218" s="176" t="s">
        <v>638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201</v>
      </c>
      <c r="AT218" s="142" t="s">
        <v>392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799</v>
      </c>
    </row>
    <row r="219" spans="2:65" s="13" customFormat="1" ht="11.25">
      <c r="B219" s="155"/>
      <c r="D219" s="149" t="s">
        <v>157</v>
      </c>
      <c r="F219" s="157" t="s">
        <v>800</v>
      </c>
      <c r="H219" s="158">
        <v>11.2</v>
      </c>
      <c r="I219" s="159"/>
      <c r="L219" s="155"/>
      <c r="M219" s="160"/>
      <c r="T219" s="161"/>
      <c r="AT219" s="156" t="s">
        <v>157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146</v>
      </c>
    </row>
    <row r="220" spans="2:65" s="11" customFormat="1" ht="22.9" customHeight="1">
      <c r="B220" s="119"/>
      <c r="D220" s="120" t="s">
        <v>71</v>
      </c>
      <c r="E220" s="129" t="s">
        <v>181</v>
      </c>
      <c r="F220" s="129" t="s">
        <v>801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146</v>
      </c>
      <c r="BK220" s="128">
        <f>SUM(BK221:BK230)</f>
        <v>0</v>
      </c>
    </row>
    <row r="221" spans="2:65" s="1" customFormat="1" ht="21.75" customHeight="1">
      <c r="B221" s="32"/>
      <c r="C221" s="131" t="s">
        <v>320</v>
      </c>
      <c r="D221" s="131" t="s">
        <v>149</v>
      </c>
      <c r="E221" s="132" t="s">
        <v>802</v>
      </c>
      <c r="F221" s="133" t="s">
        <v>803</v>
      </c>
      <c r="G221" s="134" t="s">
        <v>152</v>
      </c>
      <c r="H221" s="135">
        <v>75</v>
      </c>
      <c r="I221" s="136"/>
      <c r="J221" s="137">
        <f>ROUND(I221*H221,2)</f>
        <v>0</v>
      </c>
      <c r="K221" s="133" t="s">
        <v>638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147</v>
      </c>
      <c r="AT221" s="142" t="s">
        <v>149</v>
      </c>
      <c r="AU221" s="142" t="s">
        <v>82</v>
      </c>
      <c r="AY221" s="17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147</v>
      </c>
      <c r="BM221" s="142" t="s">
        <v>804</v>
      </c>
    </row>
    <row r="222" spans="2:65" s="1" customFormat="1" ht="11.25">
      <c r="B222" s="32"/>
      <c r="D222" s="144" t="s">
        <v>155</v>
      </c>
      <c r="F222" s="145" t="s">
        <v>805</v>
      </c>
      <c r="I222" s="146"/>
      <c r="L222" s="32"/>
      <c r="M222" s="147"/>
      <c r="T222" s="53"/>
      <c r="AT222" s="17" t="s">
        <v>155</v>
      </c>
      <c r="AU222" s="17" t="s">
        <v>82</v>
      </c>
    </row>
    <row r="223" spans="2:65" s="12" customFormat="1" ht="11.25">
      <c r="B223" s="148"/>
      <c r="D223" s="149" t="s">
        <v>157</v>
      </c>
      <c r="E223" s="150" t="s">
        <v>19</v>
      </c>
      <c r="F223" s="151" t="s">
        <v>806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 ht="11.25">
      <c r="B224" s="155"/>
      <c r="D224" s="149" t="s">
        <v>157</v>
      </c>
      <c r="E224" s="156" t="s">
        <v>19</v>
      </c>
      <c r="F224" s="157" t="s">
        <v>642</v>
      </c>
      <c r="H224" s="158">
        <v>75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146</v>
      </c>
    </row>
    <row r="225" spans="2:65" s="1" customFormat="1" ht="33" customHeight="1">
      <c r="B225" s="32"/>
      <c r="C225" s="131" t="s">
        <v>326</v>
      </c>
      <c r="D225" s="131" t="s">
        <v>149</v>
      </c>
      <c r="E225" s="132" t="s">
        <v>807</v>
      </c>
      <c r="F225" s="133" t="s">
        <v>808</v>
      </c>
      <c r="G225" s="134" t="s">
        <v>152</v>
      </c>
      <c r="H225" s="135">
        <v>75</v>
      </c>
      <c r="I225" s="136"/>
      <c r="J225" s="137">
        <f>ROUND(I225*H225,2)</f>
        <v>0</v>
      </c>
      <c r="K225" s="133" t="s">
        <v>638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147</v>
      </c>
      <c r="AT225" s="142" t="s">
        <v>149</v>
      </c>
      <c r="AU225" s="142" t="s">
        <v>82</v>
      </c>
      <c r="AY225" s="17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147</v>
      </c>
      <c r="BM225" s="142" t="s">
        <v>809</v>
      </c>
    </row>
    <row r="226" spans="2:65" s="1" customFormat="1" ht="11.25">
      <c r="B226" s="32"/>
      <c r="D226" s="144" t="s">
        <v>155</v>
      </c>
      <c r="F226" s="145" t="s">
        <v>810</v>
      </c>
      <c r="I226" s="146"/>
      <c r="L226" s="32"/>
      <c r="M226" s="147"/>
      <c r="T226" s="53"/>
      <c r="AT226" s="17" t="s">
        <v>155</v>
      </c>
      <c r="AU226" s="17" t="s">
        <v>82</v>
      </c>
    </row>
    <row r="227" spans="2:65" s="12" customFormat="1" ht="11.25">
      <c r="B227" s="148"/>
      <c r="D227" s="149" t="s">
        <v>157</v>
      </c>
      <c r="E227" s="150" t="s">
        <v>19</v>
      </c>
      <c r="F227" s="151" t="s">
        <v>691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642</v>
      </c>
      <c r="H228" s="158">
        <v>75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146</v>
      </c>
    </row>
    <row r="229" spans="2:65" s="1" customFormat="1" ht="16.5" customHeight="1">
      <c r="B229" s="32"/>
      <c r="C229" s="174" t="s">
        <v>335</v>
      </c>
      <c r="D229" s="174" t="s">
        <v>392</v>
      </c>
      <c r="E229" s="175" t="s">
        <v>811</v>
      </c>
      <c r="F229" s="176" t="s">
        <v>812</v>
      </c>
      <c r="G229" s="177" t="s">
        <v>152</v>
      </c>
      <c r="H229" s="178">
        <v>78.75</v>
      </c>
      <c r="I229" s="179"/>
      <c r="J229" s="180">
        <f>ROUND(I229*H229,2)</f>
        <v>0</v>
      </c>
      <c r="K229" s="176" t="s">
        <v>638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201</v>
      </c>
      <c r="AT229" s="142" t="s">
        <v>392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147</v>
      </c>
      <c r="BM229" s="142" t="s">
        <v>813</v>
      </c>
    </row>
    <row r="230" spans="2:65" s="13" customFormat="1" ht="11.25">
      <c r="B230" s="155"/>
      <c r="D230" s="149" t="s">
        <v>157</v>
      </c>
      <c r="F230" s="157" t="s">
        <v>814</v>
      </c>
      <c r="H230" s="158">
        <v>78.75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146</v>
      </c>
    </row>
    <row r="231" spans="2:65" s="11" customFormat="1" ht="22.9" customHeight="1">
      <c r="B231" s="119"/>
      <c r="D231" s="120" t="s">
        <v>71</v>
      </c>
      <c r="E231" s="129" t="s">
        <v>188</v>
      </c>
      <c r="F231" s="129" t="s">
        <v>359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146</v>
      </c>
      <c r="BK231" s="128">
        <f>SUM(BK232:BK282)</f>
        <v>0</v>
      </c>
    </row>
    <row r="232" spans="2:65" s="1" customFormat="1" ht="21.75" customHeight="1">
      <c r="B232" s="32"/>
      <c r="C232" s="131" t="s">
        <v>340</v>
      </c>
      <c r="D232" s="131" t="s">
        <v>149</v>
      </c>
      <c r="E232" s="132" t="s">
        <v>815</v>
      </c>
      <c r="F232" s="133" t="s">
        <v>816</v>
      </c>
      <c r="G232" s="134" t="s">
        <v>152</v>
      </c>
      <c r="H232" s="135">
        <v>26.4</v>
      </c>
      <c r="I232" s="136"/>
      <c r="J232" s="137">
        <f>ROUND(I232*H232,2)</f>
        <v>0</v>
      </c>
      <c r="K232" s="133" t="s">
        <v>638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147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147</v>
      </c>
      <c r="BM232" s="142" t="s">
        <v>817</v>
      </c>
    </row>
    <row r="233" spans="2:65" s="1" customFormat="1" ht="11.25">
      <c r="B233" s="32"/>
      <c r="D233" s="144" t="s">
        <v>155</v>
      </c>
      <c r="F233" s="145" t="s">
        <v>818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819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2" customFormat="1" ht="11.25">
      <c r="B235" s="148"/>
      <c r="D235" s="149" t="s">
        <v>157</v>
      </c>
      <c r="E235" s="150" t="s">
        <v>19</v>
      </c>
      <c r="F235" s="151" t="s">
        <v>820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65" s="13" customFormat="1" ht="11.25">
      <c r="B236" s="155"/>
      <c r="D236" s="149" t="s">
        <v>157</v>
      </c>
      <c r="E236" s="156" t="s">
        <v>19</v>
      </c>
      <c r="F236" s="157" t="s">
        <v>821</v>
      </c>
      <c r="H236" s="158">
        <v>13.2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821</v>
      </c>
      <c r="H237" s="158">
        <v>13.2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26.4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21.75" customHeight="1">
      <c r="B239" s="32"/>
      <c r="C239" s="131" t="s">
        <v>346</v>
      </c>
      <c r="D239" s="131" t="s">
        <v>149</v>
      </c>
      <c r="E239" s="132" t="s">
        <v>822</v>
      </c>
      <c r="F239" s="133" t="s">
        <v>823</v>
      </c>
      <c r="G239" s="134" t="s">
        <v>152</v>
      </c>
      <c r="H239" s="135">
        <v>26.4</v>
      </c>
      <c r="I239" s="136"/>
      <c r="J239" s="137">
        <f>ROUND(I239*H239,2)</f>
        <v>0</v>
      </c>
      <c r="K239" s="133" t="s">
        <v>638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147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147</v>
      </c>
      <c r="BM239" s="142" t="s">
        <v>824</v>
      </c>
    </row>
    <row r="240" spans="2:65" s="1" customFormat="1" ht="11.25">
      <c r="B240" s="32"/>
      <c r="D240" s="144" t="s">
        <v>155</v>
      </c>
      <c r="F240" s="145" t="s">
        <v>825</v>
      </c>
      <c r="I240" s="146"/>
      <c r="L240" s="32"/>
      <c r="M240" s="147"/>
      <c r="T240" s="53"/>
      <c r="AT240" s="17" t="s">
        <v>155</v>
      </c>
      <c r="AU240" s="17" t="s">
        <v>82</v>
      </c>
    </row>
    <row r="241" spans="2:65" s="12" customFormat="1" ht="11.25">
      <c r="B241" s="148"/>
      <c r="D241" s="149" t="s">
        <v>157</v>
      </c>
      <c r="E241" s="150" t="s">
        <v>19</v>
      </c>
      <c r="F241" s="151" t="s">
        <v>819</v>
      </c>
      <c r="H241" s="150" t="s">
        <v>19</v>
      </c>
      <c r="I241" s="152"/>
      <c r="L241" s="148"/>
      <c r="M241" s="153"/>
      <c r="T241" s="154"/>
      <c r="AT241" s="150" t="s">
        <v>157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146</v>
      </c>
    </row>
    <row r="242" spans="2:65" s="12" customFormat="1" ht="11.25">
      <c r="B242" s="148"/>
      <c r="D242" s="149" t="s">
        <v>157</v>
      </c>
      <c r="E242" s="150" t="s">
        <v>19</v>
      </c>
      <c r="F242" s="151" t="s">
        <v>820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 ht="11.25">
      <c r="B243" s="155"/>
      <c r="D243" s="149" t="s">
        <v>157</v>
      </c>
      <c r="E243" s="156" t="s">
        <v>19</v>
      </c>
      <c r="F243" s="157" t="s">
        <v>821</v>
      </c>
      <c r="H243" s="158">
        <v>13.2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3" customFormat="1" ht="11.25">
      <c r="B244" s="155"/>
      <c r="D244" s="149" t="s">
        <v>157</v>
      </c>
      <c r="E244" s="156" t="s">
        <v>19</v>
      </c>
      <c r="F244" s="157" t="s">
        <v>821</v>
      </c>
      <c r="H244" s="158">
        <v>13.2</v>
      </c>
      <c r="I244" s="159"/>
      <c r="L244" s="155"/>
      <c r="M244" s="160"/>
      <c r="T244" s="161"/>
      <c r="AT244" s="156" t="s">
        <v>157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146</v>
      </c>
    </row>
    <row r="245" spans="2:65" s="14" customFormat="1" ht="11.25">
      <c r="B245" s="162"/>
      <c r="D245" s="149" t="s">
        <v>157</v>
      </c>
      <c r="E245" s="163" t="s">
        <v>19</v>
      </c>
      <c r="F245" s="164" t="s">
        <v>161</v>
      </c>
      <c r="H245" s="165">
        <v>26.4</v>
      </c>
      <c r="I245" s="166"/>
      <c r="L245" s="162"/>
      <c r="M245" s="167"/>
      <c r="T245" s="168"/>
      <c r="AT245" s="163" t="s">
        <v>157</v>
      </c>
      <c r="AU245" s="163" t="s">
        <v>82</v>
      </c>
      <c r="AV245" s="14" t="s">
        <v>147</v>
      </c>
      <c r="AW245" s="14" t="s">
        <v>33</v>
      </c>
      <c r="AX245" s="14" t="s">
        <v>80</v>
      </c>
      <c r="AY245" s="163" t="s">
        <v>146</v>
      </c>
    </row>
    <row r="246" spans="2:65" s="1" customFormat="1" ht="16.5" customHeight="1">
      <c r="B246" s="32"/>
      <c r="C246" s="131" t="s">
        <v>352</v>
      </c>
      <c r="D246" s="131" t="s">
        <v>149</v>
      </c>
      <c r="E246" s="132" t="s">
        <v>826</v>
      </c>
      <c r="F246" s="133" t="s">
        <v>827</v>
      </c>
      <c r="G246" s="134" t="s">
        <v>152</v>
      </c>
      <c r="H246" s="135">
        <v>26.4</v>
      </c>
      <c r="I246" s="136"/>
      <c r="J246" s="137">
        <f>ROUND(I246*H246,2)</f>
        <v>0</v>
      </c>
      <c r="K246" s="133" t="s">
        <v>638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147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147</v>
      </c>
      <c r="BM246" s="142" t="s">
        <v>828</v>
      </c>
    </row>
    <row r="247" spans="2:65" s="1" customFormat="1" ht="11.25">
      <c r="B247" s="32"/>
      <c r="D247" s="144" t="s">
        <v>155</v>
      </c>
      <c r="F247" s="145" t="s">
        <v>829</v>
      </c>
      <c r="I247" s="146"/>
      <c r="L247" s="32"/>
      <c r="M247" s="147"/>
      <c r="T247" s="53"/>
      <c r="AT247" s="17" t="s">
        <v>155</v>
      </c>
      <c r="AU247" s="17" t="s">
        <v>82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819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2" customFormat="1" ht="11.25">
      <c r="B249" s="148"/>
      <c r="D249" s="149" t="s">
        <v>157</v>
      </c>
      <c r="E249" s="150" t="s">
        <v>19</v>
      </c>
      <c r="F249" s="151" t="s">
        <v>820</v>
      </c>
      <c r="H249" s="150" t="s">
        <v>19</v>
      </c>
      <c r="I249" s="152"/>
      <c r="L249" s="148"/>
      <c r="M249" s="153"/>
      <c r="T249" s="154"/>
      <c r="AT249" s="150" t="s">
        <v>157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821</v>
      </c>
      <c r="H250" s="158">
        <v>13.2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821</v>
      </c>
      <c r="H251" s="158">
        <v>13.2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4" customFormat="1" ht="11.25">
      <c r="B252" s="162"/>
      <c r="D252" s="149" t="s">
        <v>157</v>
      </c>
      <c r="E252" s="163" t="s">
        <v>19</v>
      </c>
      <c r="F252" s="164" t="s">
        <v>161</v>
      </c>
      <c r="H252" s="165">
        <v>26.4</v>
      </c>
      <c r="I252" s="166"/>
      <c r="L252" s="162"/>
      <c r="M252" s="167"/>
      <c r="T252" s="168"/>
      <c r="AT252" s="163" t="s">
        <v>157</v>
      </c>
      <c r="AU252" s="163" t="s">
        <v>82</v>
      </c>
      <c r="AV252" s="14" t="s">
        <v>147</v>
      </c>
      <c r="AW252" s="14" t="s">
        <v>33</v>
      </c>
      <c r="AX252" s="14" t="s">
        <v>80</v>
      </c>
      <c r="AY252" s="163" t="s">
        <v>146</v>
      </c>
    </row>
    <row r="253" spans="2:65" s="1" customFormat="1" ht="21.75" customHeight="1">
      <c r="B253" s="32"/>
      <c r="C253" s="131" t="s">
        <v>615</v>
      </c>
      <c r="D253" s="131" t="s">
        <v>149</v>
      </c>
      <c r="E253" s="132" t="s">
        <v>830</v>
      </c>
      <c r="F253" s="133" t="s">
        <v>831</v>
      </c>
      <c r="G253" s="134" t="s">
        <v>184</v>
      </c>
      <c r="H253" s="135">
        <v>7.9050000000000002</v>
      </c>
      <c r="I253" s="136"/>
      <c r="J253" s="137">
        <f>ROUND(I253*H253,2)</f>
        <v>0</v>
      </c>
      <c r="K253" s="133" t="s">
        <v>638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147</v>
      </c>
      <c r="AT253" s="142" t="s">
        <v>149</v>
      </c>
      <c r="AU253" s="142" t="s">
        <v>82</v>
      </c>
      <c r="AY253" s="17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147</v>
      </c>
      <c r="BM253" s="142" t="s">
        <v>832</v>
      </c>
    </row>
    <row r="254" spans="2:65" s="1" customFormat="1" ht="11.25">
      <c r="B254" s="32"/>
      <c r="D254" s="144" t="s">
        <v>155</v>
      </c>
      <c r="F254" s="145" t="s">
        <v>833</v>
      </c>
      <c r="I254" s="146"/>
      <c r="L254" s="32"/>
      <c r="M254" s="147"/>
      <c r="T254" s="53"/>
      <c r="AT254" s="17" t="s">
        <v>155</v>
      </c>
      <c r="AU254" s="17" t="s">
        <v>82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692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834</v>
      </c>
      <c r="H256" s="158">
        <v>7.23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743</v>
      </c>
      <c r="H257" s="158">
        <v>0.67500000000000004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4" customFormat="1" ht="11.25">
      <c r="B258" s="162"/>
      <c r="D258" s="149" t="s">
        <v>157</v>
      </c>
      <c r="E258" s="163" t="s">
        <v>19</v>
      </c>
      <c r="F258" s="164" t="s">
        <v>161</v>
      </c>
      <c r="H258" s="165">
        <v>7.9050000000000002</v>
      </c>
      <c r="I258" s="166"/>
      <c r="L258" s="162"/>
      <c r="M258" s="167"/>
      <c r="T258" s="168"/>
      <c r="AT258" s="163" t="s">
        <v>157</v>
      </c>
      <c r="AU258" s="163" t="s">
        <v>82</v>
      </c>
      <c r="AV258" s="14" t="s">
        <v>147</v>
      </c>
      <c r="AW258" s="14" t="s">
        <v>33</v>
      </c>
      <c r="AX258" s="14" t="s">
        <v>80</v>
      </c>
      <c r="AY258" s="163" t="s">
        <v>146</v>
      </c>
    </row>
    <row r="259" spans="2:65" s="1" customFormat="1" ht="21.75" customHeight="1">
      <c r="B259" s="32"/>
      <c r="C259" s="131" t="s">
        <v>620</v>
      </c>
      <c r="D259" s="131" t="s">
        <v>149</v>
      </c>
      <c r="E259" s="132" t="s">
        <v>835</v>
      </c>
      <c r="F259" s="133" t="s">
        <v>836</v>
      </c>
      <c r="G259" s="134" t="s">
        <v>184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147</v>
      </c>
      <c r="AT259" s="142" t="s">
        <v>149</v>
      </c>
      <c r="AU259" s="142" t="s">
        <v>82</v>
      </c>
      <c r="AY259" s="17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147</v>
      </c>
      <c r="BM259" s="142" t="s">
        <v>837</v>
      </c>
    </row>
    <row r="260" spans="2:65" s="12" customFormat="1" ht="11.25">
      <c r="B260" s="148"/>
      <c r="D260" s="149" t="s">
        <v>157</v>
      </c>
      <c r="E260" s="150" t="s">
        <v>19</v>
      </c>
      <c r="F260" s="151" t="s">
        <v>692</v>
      </c>
      <c r="H260" s="150" t="s">
        <v>19</v>
      </c>
      <c r="I260" s="152"/>
      <c r="L260" s="148"/>
      <c r="M260" s="153"/>
      <c r="T260" s="154"/>
      <c r="AT260" s="150" t="s">
        <v>157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146</v>
      </c>
    </row>
    <row r="261" spans="2:65" s="13" customFormat="1" ht="11.25">
      <c r="B261" s="155"/>
      <c r="D261" s="149" t="s">
        <v>157</v>
      </c>
      <c r="E261" s="156" t="s">
        <v>19</v>
      </c>
      <c r="F261" s="157" t="s">
        <v>834</v>
      </c>
      <c r="H261" s="158">
        <v>7.23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3" customFormat="1" ht="11.25">
      <c r="B262" s="155"/>
      <c r="D262" s="149" t="s">
        <v>157</v>
      </c>
      <c r="E262" s="156" t="s">
        <v>19</v>
      </c>
      <c r="F262" s="157" t="s">
        <v>743</v>
      </c>
      <c r="H262" s="158">
        <v>0.67500000000000004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65" s="14" customFormat="1" ht="11.25">
      <c r="B263" s="162"/>
      <c r="D263" s="149" t="s">
        <v>157</v>
      </c>
      <c r="E263" s="163" t="s">
        <v>19</v>
      </c>
      <c r="F263" s="164" t="s">
        <v>161</v>
      </c>
      <c r="H263" s="165">
        <v>7.9050000000000002</v>
      </c>
      <c r="I263" s="166"/>
      <c r="L263" s="162"/>
      <c r="M263" s="167"/>
      <c r="T263" s="168"/>
      <c r="AT263" s="163" t="s">
        <v>157</v>
      </c>
      <c r="AU263" s="163" t="s">
        <v>82</v>
      </c>
      <c r="AV263" s="14" t="s">
        <v>147</v>
      </c>
      <c r="AW263" s="14" t="s">
        <v>33</v>
      </c>
      <c r="AX263" s="14" t="s">
        <v>80</v>
      </c>
      <c r="AY263" s="163" t="s">
        <v>146</v>
      </c>
    </row>
    <row r="264" spans="2:65" s="1" customFormat="1" ht="16.5" customHeight="1">
      <c r="B264" s="32"/>
      <c r="C264" s="131" t="s">
        <v>625</v>
      </c>
      <c r="D264" s="131" t="s">
        <v>149</v>
      </c>
      <c r="E264" s="132" t="s">
        <v>838</v>
      </c>
      <c r="F264" s="133" t="s">
        <v>839</v>
      </c>
      <c r="G264" s="134" t="s">
        <v>152</v>
      </c>
      <c r="H264" s="135">
        <v>60.2</v>
      </c>
      <c r="I264" s="136"/>
      <c r="J264" s="137">
        <f>ROUND(I264*H264,2)</f>
        <v>0</v>
      </c>
      <c r="K264" s="133" t="s">
        <v>638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147</v>
      </c>
      <c r="AT264" s="142" t="s">
        <v>149</v>
      </c>
      <c r="AU264" s="142" t="s">
        <v>82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147</v>
      </c>
      <c r="BM264" s="142" t="s">
        <v>840</v>
      </c>
    </row>
    <row r="265" spans="2:65" s="1" customFormat="1" ht="11.25">
      <c r="B265" s="32"/>
      <c r="D265" s="144" t="s">
        <v>155</v>
      </c>
      <c r="F265" s="145" t="s">
        <v>841</v>
      </c>
      <c r="I265" s="146"/>
      <c r="L265" s="32"/>
      <c r="M265" s="147"/>
      <c r="T265" s="53"/>
      <c r="AT265" s="17" t="s">
        <v>155</v>
      </c>
      <c r="AU265" s="17" t="s">
        <v>82</v>
      </c>
    </row>
    <row r="266" spans="2:65" s="12" customFormat="1" ht="11.25">
      <c r="B266" s="148"/>
      <c r="D266" s="149" t="s">
        <v>157</v>
      </c>
      <c r="E266" s="150" t="s">
        <v>19</v>
      </c>
      <c r="F266" s="151" t="s">
        <v>692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65" s="13" customFormat="1" ht="11.25">
      <c r="B267" s="155"/>
      <c r="D267" s="149" t="s">
        <v>157</v>
      </c>
      <c r="E267" s="156" t="s">
        <v>19</v>
      </c>
      <c r="F267" s="157" t="s">
        <v>842</v>
      </c>
      <c r="H267" s="158">
        <v>60.2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146</v>
      </c>
    </row>
    <row r="268" spans="2:65" s="1" customFormat="1" ht="16.5" customHeight="1">
      <c r="B268" s="32"/>
      <c r="C268" s="131" t="s">
        <v>736</v>
      </c>
      <c r="D268" s="131" t="s">
        <v>149</v>
      </c>
      <c r="E268" s="132" t="s">
        <v>843</v>
      </c>
      <c r="F268" s="133" t="s">
        <v>844</v>
      </c>
      <c r="G268" s="134" t="s">
        <v>152</v>
      </c>
      <c r="H268" s="135">
        <v>60.2</v>
      </c>
      <c r="I268" s="136"/>
      <c r="J268" s="137">
        <f>ROUND(I268*H268,2)</f>
        <v>0</v>
      </c>
      <c r="K268" s="133" t="s">
        <v>638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147</v>
      </c>
      <c r="AT268" s="142" t="s">
        <v>149</v>
      </c>
      <c r="AU268" s="142" t="s">
        <v>82</v>
      </c>
      <c r="AY268" s="17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147</v>
      </c>
      <c r="BM268" s="142" t="s">
        <v>845</v>
      </c>
    </row>
    <row r="269" spans="2:65" s="1" customFormat="1" ht="11.25">
      <c r="B269" s="32"/>
      <c r="D269" s="144" t="s">
        <v>155</v>
      </c>
      <c r="F269" s="145" t="s">
        <v>846</v>
      </c>
      <c r="I269" s="146"/>
      <c r="L269" s="32"/>
      <c r="M269" s="147"/>
      <c r="T269" s="53"/>
      <c r="AT269" s="17" t="s">
        <v>155</v>
      </c>
      <c r="AU269" s="17" t="s">
        <v>82</v>
      </c>
    </row>
    <row r="270" spans="2:65" s="1" customFormat="1" ht="16.5" customHeight="1">
      <c r="B270" s="32"/>
      <c r="C270" s="131" t="s">
        <v>847</v>
      </c>
      <c r="D270" s="131" t="s">
        <v>149</v>
      </c>
      <c r="E270" s="132" t="s">
        <v>848</v>
      </c>
      <c r="F270" s="133" t="s">
        <v>849</v>
      </c>
      <c r="G270" s="134" t="s">
        <v>213</v>
      </c>
      <c r="H270" s="135">
        <v>0.32100000000000001</v>
      </c>
      <c r="I270" s="136"/>
      <c r="J270" s="137">
        <f>ROUND(I270*H270,2)</f>
        <v>0</v>
      </c>
      <c r="K270" s="133" t="s">
        <v>638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147</v>
      </c>
      <c r="AT270" s="142" t="s">
        <v>149</v>
      </c>
      <c r="AU270" s="142" t="s">
        <v>82</v>
      </c>
      <c r="AY270" s="17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147</v>
      </c>
      <c r="BM270" s="142" t="s">
        <v>850</v>
      </c>
    </row>
    <row r="271" spans="2:65" s="1" customFormat="1" ht="11.25">
      <c r="B271" s="32"/>
      <c r="D271" s="144" t="s">
        <v>155</v>
      </c>
      <c r="F271" s="145" t="s">
        <v>851</v>
      </c>
      <c r="I271" s="146"/>
      <c r="L271" s="32"/>
      <c r="M271" s="147"/>
      <c r="T271" s="53"/>
      <c r="AT271" s="17" t="s">
        <v>155</v>
      </c>
      <c r="AU271" s="17" t="s">
        <v>82</v>
      </c>
    </row>
    <row r="272" spans="2:65" s="12" customFormat="1" ht="11.25">
      <c r="B272" s="148"/>
      <c r="D272" s="149" t="s">
        <v>157</v>
      </c>
      <c r="E272" s="150" t="s">
        <v>19</v>
      </c>
      <c r="F272" s="151" t="s">
        <v>692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852</v>
      </c>
      <c r="H273" s="158">
        <v>0.27900000000000003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2" customFormat="1" ht="11.25">
      <c r="B274" s="148"/>
      <c r="D274" s="149" t="s">
        <v>157</v>
      </c>
      <c r="E274" s="150" t="s">
        <v>19</v>
      </c>
      <c r="F274" s="151" t="s">
        <v>853</v>
      </c>
      <c r="H274" s="150" t="s">
        <v>19</v>
      </c>
      <c r="I274" s="152"/>
      <c r="L274" s="148"/>
      <c r="M274" s="153"/>
      <c r="T274" s="154"/>
      <c r="AT274" s="150" t="s">
        <v>157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854</v>
      </c>
      <c r="H275" s="158">
        <v>4.2000000000000003E-2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0.32100000000000001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31" t="s">
        <v>855</v>
      </c>
      <c r="D277" s="131" t="s">
        <v>149</v>
      </c>
      <c r="E277" s="132" t="s">
        <v>856</v>
      </c>
      <c r="F277" s="133" t="s">
        <v>857</v>
      </c>
      <c r="G277" s="134" t="s">
        <v>152</v>
      </c>
      <c r="H277" s="135">
        <v>22.9</v>
      </c>
      <c r="I277" s="136"/>
      <c r="J277" s="137">
        <f>ROUND(I277*H277,2)</f>
        <v>0</v>
      </c>
      <c r="K277" s="133" t="s">
        <v>638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147</v>
      </c>
      <c r="AT277" s="142" t="s">
        <v>149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147</v>
      </c>
      <c r="BM277" s="142" t="s">
        <v>858</v>
      </c>
    </row>
    <row r="278" spans="2:65" s="1" customFormat="1" ht="11.25">
      <c r="B278" s="32"/>
      <c r="D278" s="144" t="s">
        <v>155</v>
      </c>
      <c r="F278" s="145" t="s">
        <v>859</v>
      </c>
      <c r="I278" s="146"/>
      <c r="L278" s="32"/>
      <c r="M278" s="147"/>
      <c r="T278" s="53"/>
      <c r="AT278" s="17" t="s">
        <v>155</v>
      </c>
      <c r="AU278" s="17" t="s">
        <v>82</v>
      </c>
    </row>
    <row r="279" spans="2:65" s="12" customFormat="1" ht="11.25">
      <c r="B279" s="148"/>
      <c r="D279" s="149" t="s">
        <v>157</v>
      </c>
      <c r="E279" s="150" t="s">
        <v>19</v>
      </c>
      <c r="F279" s="151" t="s">
        <v>860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861</v>
      </c>
      <c r="H280" s="158">
        <v>3.4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862</v>
      </c>
      <c r="H281" s="158">
        <v>19.5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22.9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1" customFormat="1" ht="22.9" customHeight="1">
      <c r="B283" s="119"/>
      <c r="D283" s="120" t="s">
        <v>71</v>
      </c>
      <c r="E283" s="129" t="s">
        <v>166</v>
      </c>
      <c r="F283" s="129" t="s">
        <v>167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146</v>
      </c>
      <c r="BK283" s="128">
        <f>SUM(BK284:BK299)</f>
        <v>0</v>
      </c>
    </row>
    <row r="284" spans="2:65" s="1" customFormat="1" ht="24.2" customHeight="1">
      <c r="B284" s="32"/>
      <c r="C284" s="131" t="s">
        <v>863</v>
      </c>
      <c r="D284" s="131" t="s">
        <v>149</v>
      </c>
      <c r="E284" s="132" t="s">
        <v>864</v>
      </c>
      <c r="F284" s="133" t="s">
        <v>865</v>
      </c>
      <c r="G284" s="134" t="s">
        <v>297</v>
      </c>
      <c r="H284" s="135">
        <v>138.80000000000001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866</v>
      </c>
    </row>
    <row r="285" spans="2:65" s="1" customFormat="1" ht="11.25">
      <c r="B285" s="32"/>
      <c r="D285" s="144" t="s">
        <v>155</v>
      </c>
      <c r="F285" s="145" t="s">
        <v>867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 ht="11.25">
      <c r="B286" s="148"/>
      <c r="D286" s="149" t="s">
        <v>157</v>
      </c>
      <c r="E286" s="150" t="s">
        <v>19</v>
      </c>
      <c r="F286" s="151" t="s">
        <v>734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 ht="11.25">
      <c r="B287" s="155"/>
      <c r="D287" s="149" t="s">
        <v>157</v>
      </c>
      <c r="E287" s="156" t="s">
        <v>19</v>
      </c>
      <c r="F287" s="157" t="s">
        <v>735</v>
      </c>
      <c r="H287" s="158">
        <v>6.8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736</v>
      </c>
      <c r="H288" s="158">
        <v>39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146</v>
      </c>
    </row>
    <row r="289" spans="2:65" s="13" customFormat="1" ht="11.25">
      <c r="B289" s="155"/>
      <c r="D289" s="149" t="s">
        <v>157</v>
      </c>
      <c r="E289" s="156" t="s">
        <v>19</v>
      </c>
      <c r="F289" s="157" t="s">
        <v>147</v>
      </c>
      <c r="H289" s="158">
        <v>4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65" s="12" customFormat="1" ht="11.25">
      <c r="B290" s="148"/>
      <c r="D290" s="149" t="s">
        <v>157</v>
      </c>
      <c r="E290" s="150" t="s">
        <v>19</v>
      </c>
      <c r="F290" s="151" t="s">
        <v>806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65" s="13" customFormat="1" ht="11.25">
      <c r="B291" s="155"/>
      <c r="D291" s="149" t="s">
        <v>157</v>
      </c>
      <c r="E291" s="156" t="s">
        <v>19</v>
      </c>
      <c r="F291" s="157" t="s">
        <v>652</v>
      </c>
      <c r="H291" s="158">
        <v>89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65" s="14" customFormat="1" ht="11.25">
      <c r="B292" s="162"/>
      <c r="D292" s="149" t="s">
        <v>157</v>
      </c>
      <c r="E292" s="163" t="s">
        <v>19</v>
      </c>
      <c r="F292" s="164" t="s">
        <v>161</v>
      </c>
      <c r="H292" s="165">
        <v>138.80000000000001</v>
      </c>
      <c r="I292" s="166"/>
      <c r="L292" s="162"/>
      <c r="M292" s="167"/>
      <c r="T292" s="168"/>
      <c r="AT292" s="163" t="s">
        <v>157</v>
      </c>
      <c r="AU292" s="163" t="s">
        <v>82</v>
      </c>
      <c r="AV292" s="14" t="s">
        <v>147</v>
      </c>
      <c r="AW292" s="14" t="s">
        <v>33</v>
      </c>
      <c r="AX292" s="14" t="s">
        <v>80</v>
      </c>
      <c r="AY292" s="163" t="s">
        <v>146</v>
      </c>
    </row>
    <row r="293" spans="2:65" s="1" customFormat="1" ht="16.5" customHeight="1">
      <c r="B293" s="32"/>
      <c r="C293" s="174" t="s">
        <v>868</v>
      </c>
      <c r="D293" s="174" t="s">
        <v>392</v>
      </c>
      <c r="E293" s="175" t="s">
        <v>869</v>
      </c>
      <c r="F293" s="176" t="s">
        <v>870</v>
      </c>
      <c r="G293" s="177" t="s">
        <v>297</v>
      </c>
      <c r="H293" s="178">
        <v>141.57599999999999</v>
      </c>
      <c r="I293" s="179"/>
      <c r="J293" s="180">
        <f>ROUND(I293*H293,2)</f>
        <v>0</v>
      </c>
      <c r="K293" s="176" t="s">
        <v>638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201</v>
      </c>
      <c r="AT293" s="142" t="s">
        <v>392</v>
      </c>
      <c r="AU293" s="142" t="s">
        <v>82</v>
      </c>
      <c r="AY293" s="17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147</v>
      </c>
      <c r="BM293" s="142" t="s">
        <v>871</v>
      </c>
    </row>
    <row r="294" spans="2:65" s="13" customFormat="1" ht="11.25">
      <c r="B294" s="155"/>
      <c r="D294" s="149" t="s">
        <v>157</v>
      </c>
      <c r="F294" s="157" t="s">
        <v>872</v>
      </c>
      <c r="H294" s="158">
        <v>141.57599999999999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146</v>
      </c>
    </row>
    <row r="295" spans="2:65" s="1" customFormat="1" ht="16.5" customHeight="1">
      <c r="B295" s="32"/>
      <c r="C295" s="131" t="s">
        <v>873</v>
      </c>
      <c r="D295" s="131" t="s">
        <v>149</v>
      </c>
      <c r="E295" s="132" t="s">
        <v>874</v>
      </c>
      <c r="F295" s="133" t="s">
        <v>875</v>
      </c>
      <c r="G295" s="134" t="s">
        <v>297</v>
      </c>
      <c r="H295" s="135">
        <v>1.8</v>
      </c>
      <c r="I295" s="136"/>
      <c r="J295" s="137">
        <f>ROUND(I295*H295,2)</f>
        <v>0</v>
      </c>
      <c r="K295" s="133" t="s">
        <v>638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147</v>
      </c>
      <c r="AT295" s="142" t="s">
        <v>149</v>
      </c>
      <c r="AU295" s="142" t="s">
        <v>82</v>
      </c>
      <c r="AY295" s="17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147</v>
      </c>
      <c r="BM295" s="142" t="s">
        <v>876</v>
      </c>
    </row>
    <row r="296" spans="2:65" s="1" customFormat="1" ht="11.25">
      <c r="B296" s="32"/>
      <c r="D296" s="144" t="s">
        <v>155</v>
      </c>
      <c r="F296" s="145" t="s">
        <v>877</v>
      </c>
      <c r="I296" s="146"/>
      <c r="L296" s="32"/>
      <c r="M296" s="147"/>
      <c r="T296" s="53"/>
      <c r="AT296" s="17" t="s">
        <v>155</v>
      </c>
      <c r="AU296" s="17" t="s">
        <v>82</v>
      </c>
    </row>
    <row r="297" spans="2:65" s="1" customFormat="1" ht="16.5" customHeight="1">
      <c r="B297" s="32"/>
      <c r="C297" s="174" t="s">
        <v>878</v>
      </c>
      <c r="D297" s="174" t="s">
        <v>392</v>
      </c>
      <c r="E297" s="175" t="s">
        <v>879</v>
      </c>
      <c r="F297" s="176" t="s">
        <v>880</v>
      </c>
      <c r="G297" s="177" t="s">
        <v>297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201</v>
      </c>
      <c r="AT297" s="142" t="s">
        <v>392</v>
      </c>
      <c r="AU297" s="142" t="s">
        <v>82</v>
      </c>
      <c r="AY297" s="17" t="s">
        <v>146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147</v>
      </c>
      <c r="BM297" s="142" t="s">
        <v>881</v>
      </c>
    </row>
    <row r="298" spans="2:65" s="1" customFormat="1" ht="16.5" customHeight="1">
      <c r="B298" s="32"/>
      <c r="C298" s="174" t="s">
        <v>882</v>
      </c>
      <c r="D298" s="174" t="s">
        <v>392</v>
      </c>
      <c r="E298" s="175" t="s">
        <v>883</v>
      </c>
      <c r="F298" s="176" t="s">
        <v>884</v>
      </c>
      <c r="G298" s="177" t="s">
        <v>297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201</v>
      </c>
      <c r="AT298" s="142" t="s">
        <v>392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147</v>
      </c>
      <c r="BM298" s="142" t="s">
        <v>885</v>
      </c>
    </row>
    <row r="299" spans="2:65" s="1" customFormat="1" ht="16.5" customHeight="1">
      <c r="B299" s="32"/>
      <c r="C299" s="174" t="s">
        <v>886</v>
      </c>
      <c r="D299" s="174" t="s">
        <v>392</v>
      </c>
      <c r="E299" s="175" t="s">
        <v>887</v>
      </c>
      <c r="F299" s="176" t="s">
        <v>888</v>
      </c>
      <c r="G299" s="177" t="s">
        <v>787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201</v>
      </c>
      <c r="AT299" s="142" t="s">
        <v>392</v>
      </c>
      <c r="AU299" s="142" t="s">
        <v>82</v>
      </c>
      <c r="AY299" s="17" t="s">
        <v>146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147</v>
      </c>
      <c r="BM299" s="142" t="s">
        <v>889</v>
      </c>
    </row>
    <row r="300" spans="2:65" s="11" customFormat="1" ht="22.9" customHeight="1">
      <c r="B300" s="119"/>
      <c r="D300" s="120" t="s">
        <v>71</v>
      </c>
      <c r="E300" s="129" t="s">
        <v>276</v>
      </c>
      <c r="F300" s="129" t="s">
        <v>277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146</v>
      </c>
      <c r="BK300" s="128">
        <f>SUM(BK301:BK302)</f>
        <v>0</v>
      </c>
    </row>
    <row r="301" spans="2:65" s="1" customFormat="1" ht="33" customHeight="1">
      <c r="B301" s="32"/>
      <c r="C301" s="131" t="s">
        <v>890</v>
      </c>
      <c r="D301" s="131" t="s">
        <v>149</v>
      </c>
      <c r="E301" s="132" t="s">
        <v>504</v>
      </c>
      <c r="F301" s="133" t="s">
        <v>891</v>
      </c>
      <c r="G301" s="134" t="s">
        <v>213</v>
      </c>
      <c r="H301" s="135">
        <v>312.07900000000001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147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147</v>
      </c>
      <c r="BM301" s="142" t="s">
        <v>892</v>
      </c>
    </row>
    <row r="302" spans="2:65" s="1" customFormat="1" ht="11.25">
      <c r="B302" s="32"/>
      <c r="D302" s="144" t="s">
        <v>155</v>
      </c>
      <c r="F302" s="145" t="s">
        <v>893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155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vVR2IRL9X4w7/StFJpNHDSp+VtgXBkxPnuTrsC6KhHSLk9PXa6QfO8ga8vqgUG7ulGZmuq7rrxCIaEvHkdUBwg==" saltValue="e3rtLXXKafy+OAovGsOTLPj1McO8fUUu/5cIqbYSqH3uHrOHlnED64LqYTk5dvqq7z6vJ9cnBeAIb7DQxiIljg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896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ROUND((SUM(BE113:BE1768)),  2)</f>
        <v>0</v>
      </c>
      <c r="I35" s="93">
        <v>0.21</v>
      </c>
      <c r="J35" s="83">
        <f>ROUND(((SUM(BE113:BE1768))*I35),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ROUND((SUM(BF113:BF1768)),  2)</f>
        <v>0</v>
      </c>
      <c r="I36" s="93">
        <v>0.12</v>
      </c>
      <c r="J36" s="83">
        <f>ROUND(((SUM(BF113:BF1768))*I36),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ROUND((SUM(BG113:BG1768)),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ROUND((SUM(BH113:BH1768)),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ROUND((SUM(BI113:BI1768)),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04.a - Stavební část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J113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J114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632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customHeight="1">
      <c r="B67" s="107"/>
      <c r="D67" s="108" t="s">
        <v>633</v>
      </c>
      <c r="E67" s="109"/>
      <c r="F67" s="109"/>
      <c r="G67" s="109"/>
      <c r="H67" s="109"/>
      <c r="I67" s="109"/>
      <c r="J67" s="110">
        <f>J181</f>
        <v>0</v>
      </c>
      <c r="L67" s="107"/>
    </row>
    <row r="68" spans="2:12" s="9" customFormat="1" ht="19.899999999999999" customHeight="1">
      <c r="B68" s="107"/>
      <c r="D68" s="108" t="s">
        <v>357</v>
      </c>
      <c r="E68" s="109"/>
      <c r="F68" s="109"/>
      <c r="G68" s="109"/>
      <c r="H68" s="109"/>
      <c r="I68" s="109"/>
      <c r="J68" s="110">
        <f>J217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J534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J758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J793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J796</f>
        <v>0</v>
      </c>
      <c r="L72" s="103"/>
    </row>
    <row r="73" spans="2:12" s="9" customFormat="1" ht="19.899999999999999" customHeight="1">
      <c r="B73" s="107"/>
      <c r="D73" s="108" t="s">
        <v>897</v>
      </c>
      <c r="E73" s="109"/>
      <c r="F73" s="109"/>
      <c r="G73" s="109"/>
      <c r="H73" s="109"/>
      <c r="I73" s="109"/>
      <c r="J73" s="110">
        <f>J797</f>
        <v>0</v>
      </c>
      <c r="L73" s="107"/>
    </row>
    <row r="74" spans="2:12" s="9" customFormat="1" ht="19.899999999999999" customHeight="1">
      <c r="B74" s="107"/>
      <c r="D74" s="108" t="s">
        <v>898</v>
      </c>
      <c r="E74" s="109"/>
      <c r="F74" s="109"/>
      <c r="G74" s="109"/>
      <c r="H74" s="109"/>
      <c r="I74" s="109"/>
      <c r="J74" s="110">
        <f>J824</f>
        <v>0</v>
      </c>
      <c r="L74" s="107"/>
    </row>
    <row r="75" spans="2:12" s="9" customFormat="1" ht="19.899999999999999" customHeight="1">
      <c r="B75" s="107"/>
      <c r="D75" s="108" t="s">
        <v>899</v>
      </c>
      <c r="E75" s="109"/>
      <c r="F75" s="109"/>
      <c r="G75" s="109"/>
      <c r="H75" s="109"/>
      <c r="I75" s="109"/>
      <c r="J75" s="110">
        <f>J829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J844</f>
        <v>0</v>
      </c>
      <c r="L76" s="107"/>
    </row>
    <row r="77" spans="2:12" s="9" customFormat="1" ht="19.899999999999999" customHeight="1">
      <c r="B77" s="107"/>
      <c r="D77" s="108" t="s">
        <v>900</v>
      </c>
      <c r="E77" s="109"/>
      <c r="F77" s="109"/>
      <c r="G77" s="109"/>
      <c r="H77" s="109"/>
      <c r="I77" s="109"/>
      <c r="J77" s="110">
        <f>J956</f>
        <v>0</v>
      </c>
      <c r="L77" s="107"/>
    </row>
    <row r="78" spans="2:12" s="9" customFormat="1" ht="19.899999999999999" customHeight="1">
      <c r="B78" s="107"/>
      <c r="D78" s="108" t="s">
        <v>901</v>
      </c>
      <c r="E78" s="109"/>
      <c r="F78" s="109"/>
      <c r="G78" s="109"/>
      <c r="H78" s="109"/>
      <c r="I78" s="109"/>
      <c r="J78" s="110">
        <f>J1085</f>
        <v>0</v>
      </c>
      <c r="L78" s="107"/>
    </row>
    <row r="79" spans="2:12" s="9" customFormat="1" ht="19.899999999999999" customHeight="1">
      <c r="B79" s="107"/>
      <c r="D79" s="108" t="s">
        <v>125</v>
      </c>
      <c r="E79" s="109"/>
      <c r="F79" s="109"/>
      <c r="G79" s="109"/>
      <c r="H79" s="109"/>
      <c r="I79" s="109"/>
      <c r="J79" s="110">
        <f>J1110</f>
        <v>0</v>
      </c>
      <c r="L79" s="107"/>
    </row>
    <row r="80" spans="2:12" s="9" customFormat="1" ht="19.899999999999999" customHeight="1">
      <c r="B80" s="107"/>
      <c r="D80" s="108" t="s">
        <v>902</v>
      </c>
      <c r="E80" s="109"/>
      <c r="F80" s="109"/>
      <c r="G80" s="109"/>
      <c r="H80" s="109"/>
      <c r="I80" s="109"/>
      <c r="J80" s="110">
        <f>J1121</f>
        <v>0</v>
      </c>
      <c r="L80" s="107"/>
    </row>
    <row r="81" spans="2:12" s="9" customFormat="1" ht="19.899999999999999" customHeight="1">
      <c r="B81" s="107"/>
      <c r="D81" s="108" t="s">
        <v>126</v>
      </c>
      <c r="E81" s="109"/>
      <c r="F81" s="109"/>
      <c r="G81" s="109"/>
      <c r="H81" s="109"/>
      <c r="I81" s="109"/>
      <c r="J81" s="110">
        <f>J1146</f>
        <v>0</v>
      </c>
      <c r="L81" s="107"/>
    </row>
    <row r="82" spans="2:12" s="9" customFormat="1" ht="19.899999999999999" customHeight="1">
      <c r="B82" s="107"/>
      <c r="D82" s="108" t="s">
        <v>903</v>
      </c>
      <c r="E82" s="109"/>
      <c r="F82" s="109"/>
      <c r="G82" s="109"/>
      <c r="H82" s="109"/>
      <c r="I82" s="109"/>
      <c r="J82" s="110">
        <f>J1176</f>
        <v>0</v>
      </c>
      <c r="L82" s="107"/>
    </row>
    <row r="83" spans="2:12" s="9" customFormat="1" ht="19.899999999999999" customHeight="1">
      <c r="B83" s="107"/>
      <c r="D83" s="108" t="s">
        <v>904</v>
      </c>
      <c r="E83" s="109"/>
      <c r="F83" s="109"/>
      <c r="G83" s="109"/>
      <c r="H83" s="109"/>
      <c r="I83" s="109"/>
      <c r="J83" s="110">
        <f>J1306</f>
        <v>0</v>
      </c>
      <c r="L83" s="107"/>
    </row>
    <row r="84" spans="2:12" s="9" customFormat="1" ht="19.899999999999999" customHeight="1">
      <c r="B84" s="107"/>
      <c r="D84" s="108" t="s">
        <v>905</v>
      </c>
      <c r="E84" s="109"/>
      <c r="F84" s="109"/>
      <c r="G84" s="109"/>
      <c r="H84" s="109"/>
      <c r="I84" s="109"/>
      <c r="J84" s="110">
        <f>J1581</f>
        <v>0</v>
      </c>
      <c r="L84" s="107"/>
    </row>
    <row r="85" spans="2:12" s="9" customFormat="1" ht="19.899999999999999" customHeight="1">
      <c r="B85" s="107"/>
      <c r="D85" s="108" t="s">
        <v>906</v>
      </c>
      <c r="E85" s="109"/>
      <c r="F85" s="109"/>
      <c r="G85" s="109"/>
      <c r="H85" s="109"/>
      <c r="I85" s="109"/>
      <c r="J85" s="110">
        <f>J1667</f>
        <v>0</v>
      </c>
      <c r="L85" s="107"/>
    </row>
    <row r="86" spans="2:12" s="9" customFormat="1" ht="19.899999999999999" customHeight="1">
      <c r="B86" s="107"/>
      <c r="D86" s="108" t="s">
        <v>907</v>
      </c>
      <c r="E86" s="109"/>
      <c r="F86" s="109"/>
      <c r="G86" s="109"/>
      <c r="H86" s="109"/>
      <c r="I86" s="109"/>
      <c r="J86" s="110">
        <f>J1688</f>
        <v>0</v>
      </c>
      <c r="L86" s="107"/>
    </row>
    <row r="87" spans="2:12" s="8" customFormat="1" ht="24.95" customHeight="1">
      <c r="B87" s="103"/>
      <c r="D87" s="104" t="s">
        <v>908</v>
      </c>
      <c r="E87" s="105"/>
      <c r="F87" s="105"/>
      <c r="G87" s="105"/>
      <c r="H87" s="105"/>
      <c r="I87" s="105"/>
      <c r="J87" s="106">
        <f>J1754</f>
        <v>0</v>
      </c>
      <c r="L87" s="103"/>
    </row>
    <row r="88" spans="2:12" s="8" customFormat="1" ht="24.95" customHeight="1">
      <c r="B88" s="103"/>
      <c r="D88" s="104" t="s">
        <v>127</v>
      </c>
      <c r="E88" s="105"/>
      <c r="F88" s="105"/>
      <c r="G88" s="105"/>
      <c r="H88" s="105"/>
      <c r="I88" s="105"/>
      <c r="J88" s="106">
        <f>J1758</f>
        <v>0</v>
      </c>
      <c r="L88" s="103"/>
    </row>
    <row r="89" spans="2:12" s="9" customFormat="1" ht="19.899999999999999" customHeight="1">
      <c r="B89" s="107"/>
      <c r="D89" s="108" t="s">
        <v>129</v>
      </c>
      <c r="E89" s="109"/>
      <c r="F89" s="109"/>
      <c r="G89" s="109"/>
      <c r="H89" s="109"/>
      <c r="I89" s="109"/>
      <c r="J89" s="110">
        <f>J1759</f>
        <v>0</v>
      </c>
      <c r="L89" s="107"/>
    </row>
    <row r="90" spans="2:12" s="9" customFormat="1" ht="19.899999999999999" customHeight="1">
      <c r="B90" s="107"/>
      <c r="D90" s="108" t="s">
        <v>909</v>
      </c>
      <c r="E90" s="109"/>
      <c r="F90" s="109"/>
      <c r="G90" s="109"/>
      <c r="H90" s="109"/>
      <c r="I90" s="109"/>
      <c r="J90" s="110">
        <f>J1761</f>
        <v>0</v>
      </c>
      <c r="L90" s="107"/>
    </row>
    <row r="91" spans="2:12" s="9" customFormat="1" ht="19.899999999999999" customHeight="1">
      <c r="B91" s="107"/>
      <c r="D91" s="108" t="s">
        <v>910</v>
      </c>
      <c r="E91" s="109"/>
      <c r="F91" s="109"/>
      <c r="G91" s="109"/>
      <c r="H91" s="109"/>
      <c r="I91" s="109"/>
      <c r="J91" s="110">
        <f>J1767</f>
        <v>0</v>
      </c>
      <c r="L91" s="107"/>
    </row>
    <row r="92" spans="2:12" s="1" customFormat="1" ht="21.75" customHeight="1">
      <c r="B92" s="32"/>
      <c r="L92" s="32"/>
    </row>
    <row r="93" spans="2:12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  <row r="97" spans="2:20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2"/>
    </row>
    <row r="98" spans="2:20" s="1" customFormat="1" ht="24.95" customHeight="1">
      <c r="B98" s="32"/>
      <c r="C98" s="21" t="s">
        <v>131</v>
      </c>
      <c r="L98" s="32"/>
    </row>
    <row r="99" spans="2:20" s="1" customFormat="1" ht="6.95" customHeight="1">
      <c r="B99" s="32"/>
      <c r="L99" s="32"/>
    </row>
    <row r="100" spans="2:20" s="1" customFormat="1" ht="12" customHeight="1">
      <c r="B100" s="32"/>
      <c r="C100" s="27" t="s">
        <v>16</v>
      </c>
      <c r="L100" s="32"/>
    </row>
    <row r="101" spans="2:20" s="1" customFormat="1" ht="16.5" customHeight="1">
      <c r="B101" s="32"/>
      <c r="E101" s="315" t="str">
        <f>E7</f>
        <v>Rekonstrukce č.p. 224, Hálkova ulice, Chomutov</v>
      </c>
      <c r="F101" s="316"/>
      <c r="G101" s="316"/>
      <c r="H101" s="316"/>
      <c r="L101" s="32"/>
    </row>
    <row r="102" spans="2:20" ht="12" customHeight="1">
      <c r="B102" s="20"/>
      <c r="C102" s="27" t="s">
        <v>112</v>
      </c>
      <c r="L102" s="20"/>
    </row>
    <row r="103" spans="2:20" s="1" customFormat="1" ht="16.5" customHeight="1">
      <c r="B103" s="32"/>
      <c r="E103" s="315" t="s">
        <v>894</v>
      </c>
      <c r="F103" s="317"/>
      <c r="G103" s="317"/>
      <c r="H103" s="317"/>
      <c r="L103" s="32"/>
    </row>
    <row r="104" spans="2:20" s="1" customFormat="1" ht="12" customHeight="1">
      <c r="B104" s="32"/>
      <c r="C104" s="27" t="s">
        <v>895</v>
      </c>
      <c r="L104" s="32"/>
    </row>
    <row r="105" spans="2:20" s="1" customFormat="1" ht="16.5" customHeight="1">
      <c r="B105" s="32"/>
      <c r="E105" s="279" t="str">
        <f>E11</f>
        <v>SO 04.a - Stavební část</v>
      </c>
      <c r="F105" s="317"/>
      <c r="G105" s="317"/>
      <c r="H105" s="317"/>
      <c r="L105" s="32"/>
    </row>
    <row r="106" spans="2:20" s="1" customFormat="1" ht="6.95" customHeight="1">
      <c r="B106" s="32"/>
      <c r="L106" s="32"/>
    </row>
    <row r="107" spans="2:20" s="1" customFormat="1" ht="12" customHeight="1">
      <c r="B107" s="32"/>
      <c r="C107" s="27" t="s">
        <v>21</v>
      </c>
      <c r="F107" s="25" t="str">
        <f>F14</f>
        <v>Chomutov</v>
      </c>
      <c r="I107" s="27" t="s">
        <v>23</v>
      </c>
      <c r="J107" s="49" t="str">
        <f>IF(J14="","",J14)</f>
        <v>5. 5. 2022</v>
      </c>
      <c r="L107" s="32"/>
    </row>
    <row r="108" spans="2:20" s="1" customFormat="1" ht="6.95" customHeight="1">
      <c r="B108" s="32"/>
      <c r="L108" s="32"/>
    </row>
    <row r="109" spans="2:20" s="1" customFormat="1" ht="15.2" customHeight="1">
      <c r="B109" s="32"/>
      <c r="C109" s="27" t="s">
        <v>25</v>
      </c>
      <c r="F109" s="25" t="str">
        <f>E17</f>
        <v>Statutární město Chomutov</v>
      </c>
      <c r="I109" s="27" t="s">
        <v>31</v>
      </c>
      <c r="J109" s="30" t="str">
        <f>E23</f>
        <v>SM Projekt s.r.o.</v>
      </c>
      <c r="L109" s="32"/>
    </row>
    <row r="110" spans="2:20" s="1" customFormat="1" ht="15.2" customHeight="1">
      <c r="B110" s="32"/>
      <c r="C110" s="27" t="s">
        <v>29</v>
      </c>
      <c r="F110" s="25" t="str">
        <f>IF(E20="","",E20)</f>
        <v>Vyplň údaj</v>
      </c>
      <c r="I110" s="27" t="s">
        <v>34</v>
      </c>
      <c r="J110" s="30" t="str">
        <f>E26</f>
        <v>Jaroslav Kudláček</v>
      </c>
      <c r="L110" s="32"/>
    </row>
    <row r="111" spans="2:20" s="1" customFormat="1" ht="10.35" customHeight="1">
      <c r="B111" s="32"/>
      <c r="L111" s="32"/>
    </row>
    <row r="112" spans="2:20" s="10" customFormat="1" ht="29.25" customHeight="1">
      <c r="B112" s="111"/>
      <c r="C112" s="112" t="s">
        <v>132</v>
      </c>
      <c r="D112" s="113" t="s">
        <v>57</v>
      </c>
      <c r="E112" s="113" t="s">
        <v>53</v>
      </c>
      <c r="F112" s="113" t="s">
        <v>54</v>
      </c>
      <c r="G112" s="113" t="s">
        <v>133</v>
      </c>
      <c r="H112" s="113" t="s">
        <v>134</v>
      </c>
      <c r="I112" s="113" t="s">
        <v>135</v>
      </c>
      <c r="J112" s="113" t="s">
        <v>116</v>
      </c>
      <c r="K112" s="114" t="s">
        <v>136</v>
      </c>
      <c r="L112" s="111"/>
      <c r="M112" s="56" t="s">
        <v>19</v>
      </c>
      <c r="N112" s="57" t="s">
        <v>42</v>
      </c>
      <c r="O112" s="57" t="s">
        <v>137</v>
      </c>
      <c r="P112" s="57" t="s">
        <v>138</v>
      </c>
      <c r="Q112" s="57" t="s">
        <v>139</v>
      </c>
      <c r="R112" s="57" t="s">
        <v>140</v>
      </c>
      <c r="S112" s="57" t="s">
        <v>141</v>
      </c>
      <c r="T112" s="58" t="s">
        <v>142</v>
      </c>
    </row>
    <row r="113" spans="2:65" s="1" customFormat="1" ht="22.9" customHeight="1">
      <c r="B113" s="32"/>
      <c r="C113" s="61" t="s">
        <v>143</v>
      </c>
      <c r="J113" s="115">
        <f>BK113</f>
        <v>0</v>
      </c>
      <c r="L113" s="32"/>
      <c r="M113" s="59"/>
      <c r="N113" s="50"/>
      <c r="O113" s="50"/>
      <c r="P113" s="116">
        <f>P114+P796+P1754+P1758</f>
        <v>0</v>
      </c>
      <c r="Q113" s="50"/>
      <c r="R113" s="116">
        <f>R114+R796+R1754+R1758</f>
        <v>137.48084501</v>
      </c>
      <c r="S113" s="50"/>
      <c r="T113" s="117">
        <f>T114+T796+T1754+T1758</f>
        <v>277.61193330000003</v>
      </c>
      <c r="AT113" s="17" t="s">
        <v>71</v>
      </c>
      <c r="AU113" s="17" t="s">
        <v>117</v>
      </c>
      <c r="BK113" s="118">
        <f>BK114+BK796+BK1754+BK1758</f>
        <v>0</v>
      </c>
    </row>
    <row r="114" spans="2:65" s="11" customFormat="1" ht="25.9" customHeight="1">
      <c r="B114" s="119"/>
      <c r="D114" s="120" t="s">
        <v>71</v>
      </c>
      <c r="E114" s="121" t="s">
        <v>144</v>
      </c>
      <c r="F114" s="121" t="s">
        <v>145</v>
      </c>
      <c r="I114" s="122"/>
      <c r="J114" s="123">
        <f>BK114</f>
        <v>0</v>
      </c>
      <c r="L114" s="119"/>
      <c r="M114" s="124"/>
      <c r="P114" s="125">
        <f>P115+P161+P181+P217+P534+P758+P793</f>
        <v>0</v>
      </c>
      <c r="R114" s="125">
        <f>R115+R161+R181+R217+R534+R758+R793</f>
        <v>83.604671420000003</v>
      </c>
      <c r="T114" s="126">
        <f>T115+T161+T181+T217+T534+T758+T793</f>
        <v>245.42801800000001</v>
      </c>
      <c r="AR114" s="120" t="s">
        <v>80</v>
      </c>
      <c r="AT114" s="127" t="s">
        <v>71</v>
      </c>
      <c r="AU114" s="127" t="s">
        <v>72</v>
      </c>
      <c r="AY114" s="120" t="s">
        <v>146</v>
      </c>
      <c r="BK114" s="128">
        <f>BK115+BK161+BK181+BK217+BK534+BK758+BK793</f>
        <v>0</v>
      </c>
    </row>
    <row r="115" spans="2:65" s="11" customFormat="1" ht="22.9" customHeight="1">
      <c r="B115" s="119"/>
      <c r="D115" s="120" t="s">
        <v>71</v>
      </c>
      <c r="E115" s="129" t="s">
        <v>80</v>
      </c>
      <c r="F115" s="129" t="s">
        <v>635</v>
      </c>
      <c r="I115" s="122"/>
      <c r="J115" s="130">
        <f>BK115</f>
        <v>0</v>
      </c>
      <c r="L115" s="119"/>
      <c r="M115" s="124"/>
      <c r="P115" s="125">
        <f>SUM(P116:P160)</f>
        <v>0</v>
      </c>
      <c r="R115" s="125">
        <f>SUM(R116:R160)</f>
        <v>0</v>
      </c>
      <c r="T115" s="126">
        <f>SUM(T116:T160)</f>
        <v>0</v>
      </c>
      <c r="AR115" s="120" t="s">
        <v>80</v>
      </c>
      <c r="AT115" s="127" t="s">
        <v>71</v>
      </c>
      <c r="AU115" s="127" t="s">
        <v>80</v>
      </c>
      <c r="AY115" s="120" t="s">
        <v>146</v>
      </c>
      <c r="BK115" s="128">
        <f>SUM(BK116:BK160)</f>
        <v>0</v>
      </c>
    </row>
    <row r="116" spans="2:65" s="1" customFormat="1" ht="16.5" customHeight="1">
      <c r="B116" s="32"/>
      <c r="C116" s="131" t="s">
        <v>80</v>
      </c>
      <c r="D116" s="131" t="s">
        <v>149</v>
      </c>
      <c r="E116" s="132" t="s">
        <v>911</v>
      </c>
      <c r="F116" s="133" t="s">
        <v>912</v>
      </c>
      <c r="G116" s="134" t="s">
        <v>184</v>
      </c>
      <c r="H116" s="135">
        <v>23.4</v>
      </c>
      <c r="I116" s="136"/>
      <c r="J116" s="137">
        <f>ROUND(I116*H116,2)</f>
        <v>0</v>
      </c>
      <c r="K116" s="133" t="s">
        <v>638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913</v>
      </c>
    </row>
    <row r="117" spans="2:65" s="1" customFormat="1" ht="11.25">
      <c r="B117" s="32"/>
      <c r="D117" s="144" t="s">
        <v>155</v>
      </c>
      <c r="F117" s="145" t="s">
        <v>914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915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916</v>
      </c>
      <c r="H119" s="158">
        <v>23.4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37.9" customHeight="1">
      <c r="B120" s="32"/>
      <c r="C120" s="131" t="s">
        <v>82</v>
      </c>
      <c r="D120" s="131" t="s">
        <v>149</v>
      </c>
      <c r="E120" s="132" t="s">
        <v>669</v>
      </c>
      <c r="F120" s="133" t="s">
        <v>670</v>
      </c>
      <c r="G120" s="134" t="s">
        <v>184</v>
      </c>
      <c r="H120" s="135">
        <v>23.4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917</v>
      </c>
    </row>
    <row r="121" spans="2:65" s="1" customFormat="1" ht="11.25">
      <c r="B121" s="32"/>
      <c r="D121" s="144" t="s">
        <v>155</v>
      </c>
      <c r="F121" s="145" t="s">
        <v>672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 ht="11.25">
      <c r="B122" s="155"/>
      <c r="D122" s="149" t="s">
        <v>157</v>
      </c>
      <c r="E122" s="156" t="s">
        <v>19</v>
      </c>
      <c r="F122" s="157" t="s">
        <v>918</v>
      </c>
      <c r="H122" s="158">
        <v>23.4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80</v>
      </c>
      <c r="AY122" s="156" t="s">
        <v>146</v>
      </c>
    </row>
    <row r="123" spans="2:65" s="1" customFormat="1" ht="37.9" customHeight="1">
      <c r="B123" s="32"/>
      <c r="C123" s="131" t="s">
        <v>168</v>
      </c>
      <c r="D123" s="131" t="s">
        <v>149</v>
      </c>
      <c r="E123" s="132" t="s">
        <v>674</v>
      </c>
      <c r="F123" s="133" t="s">
        <v>675</v>
      </c>
      <c r="G123" s="134" t="s">
        <v>184</v>
      </c>
      <c r="H123" s="135">
        <v>23.4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919</v>
      </c>
    </row>
    <row r="124" spans="2:65" s="1" customFormat="1" ht="11.25">
      <c r="B124" s="32"/>
      <c r="D124" s="144" t="s">
        <v>155</v>
      </c>
      <c r="F124" s="145" t="s">
        <v>677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" customFormat="1" ht="37.9" customHeight="1">
      <c r="B125" s="32"/>
      <c r="C125" s="131" t="s">
        <v>147</v>
      </c>
      <c r="D125" s="131" t="s">
        <v>149</v>
      </c>
      <c r="E125" s="132" t="s">
        <v>678</v>
      </c>
      <c r="F125" s="133" t="s">
        <v>679</v>
      </c>
      <c r="G125" s="134" t="s">
        <v>184</v>
      </c>
      <c r="H125" s="135">
        <v>234</v>
      </c>
      <c r="I125" s="136"/>
      <c r="J125" s="137">
        <f>ROUND(I125*H125,2)</f>
        <v>0</v>
      </c>
      <c r="K125" s="133" t="s">
        <v>638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147</v>
      </c>
      <c r="AT125" s="142" t="s">
        <v>149</v>
      </c>
      <c r="AU125" s="142" t="s">
        <v>82</v>
      </c>
      <c r="AY125" s="17" t="s">
        <v>146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147</v>
      </c>
      <c r="BM125" s="142" t="s">
        <v>920</v>
      </c>
    </row>
    <row r="126" spans="2:65" s="1" customFormat="1" ht="11.25">
      <c r="B126" s="32"/>
      <c r="D126" s="144" t="s">
        <v>155</v>
      </c>
      <c r="F126" s="145" t="s">
        <v>681</v>
      </c>
      <c r="I126" s="146"/>
      <c r="L126" s="32"/>
      <c r="M126" s="147"/>
      <c r="T126" s="53"/>
      <c r="AT126" s="17" t="s">
        <v>155</v>
      </c>
      <c r="AU126" s="17" t="s">
        <v>82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921</v>
      </c>
      <c r="H127" s="158">
        <v>234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24.2" customHeight="1">
      <c r="B128" s="32"/>
      <c r="C128" s="131" t="s">
        <v>181</v>
      </c>
      <c r="D128" s="131" t="s">
        <v>149</v>
      </c>
      <c r="E128" s="132" t="s">
        <v>683</v>
      </c>
      <c r="F128" s="133" t="s">
        <v>684</v>
      </c>
      <c r="G128" s="134" t="s">
        <v>184</v>
      </c>
      <c r="H128" s="135">
        <v>23.4</v>
      </c>
      <c r="I128" s="136"/>
      <c r="J128" s="137">
        <f>ROUND(I128*H128,2)</f>
        <v>0</v>
      </c>
      <c r="K128" s="133" t="s">
        <v>638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922</v>
      </c>
    </row>
    <row r="129" spans="2:65" s="1" customFormat="1" ht="11.25">
      <c r="B129" s="32"/>
      <c r="D129" s="144" t="s">
        <v>155</v>
      </c>
      <c r="F129" s="145" t="s">
        <v>686</v>
      </c>
      <c r="I129" s="146"/>
      <c r="L129" s="32"/>
      <c r="M129" s="147"/>
      <c r="T129" s="53"/>
      <c r="AT129" s="17" t="s">
        <v>155</v>
      </c>
      <c r="AU129" s="17" t="s">
        <v>82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918</v>
      </c>
      <c r="H130" s="158">
        <v>23.4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146</v>
      </c>
    </row>
    <row r="131" spans="2:65" s="1" customFormat="1" ht="24.2" customHeight="1">
      <c r="B131" s="32"/>
      <c r="C131" s="131" t="s">
        <v>188</v>
      </c>
      <c r="D131" s="131" t="s">
        <v>149</v>
      </c>
      <c r="E131" s="132" t="s">
        <v>688</v>
      </c>
      <c r="F131" s="133" t="s">
        <v>689</v>
      </c>
      <c r="G131" s="134" t="s">
        <v>152</v>
      </c>
      <c r="H131" s="135">
        <v>227.75</v>
      </c>
      <c r="I131" s="136"/>
      <c r="J131" s="137">
        <f>ROUND(I131*H131,2)</f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923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691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642</v>
      </c>
      <c r="H133" s="158">
        <v>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2" customFormat="1" ht="11.25">
      <c r="B134" s="148"/>
      <c r="D134" s="149" t="s">
        <v>157</v>
      </c>
      <c r="E134" s="150" t="s">
        <v>19</v>
      </c>
      <c r="F134" s="151" t="s">
        <v>692</v>
      </c>
      <c r="H134" s="150" t="s">
        <v>19</v>
      </c>
      <c r="I134" s="152"/>
      <c r="L134" s="148"/>
      <c r="M134" s="153"/>
      <c r="T134" s="154"/>
      <c r="AT134" s="150" t="s">
        <v>157</v>
      </c>
      <c r="AU134" s="150" t="s">
        <v>82</v>
      </c>
      <c r="AV134" s="12" t="s">
        <v>80</v>
      </c>
      <c r="AW134" s="12" t="s">
        <v>33</v>
      </c>
      <c r="AX134" s="12" t="s">
        <v>72</v>
      </c>
      <c r="AY134" s="150" t="s">
        <v>146</v>
      </c>
    </row>
    <row r="135" spans="2:65" s="13" customFormat="1" ht="11.25">
      <c r="B135" s="155"/>
      <c r="D135" s="149" t="s">
        <v>157</v>
      </c>
      <c r="E135" s="156" t="s">
        <v>19</v>
      </c>
      <c r="F135" s="157" t="s">
        <v>693</v>
      </c>
      <c r="H135" s="158">
        <v>60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2" customFormat="1" ht="11.25">
      <c r="B136" s="148"/>
      <c r="D136" s="149" t="s">
        <v>157</v>
      </c>
      <c r="E136" s="150" t="s">
        <v>19</v>
      </c>
      <c r="F136" s="151" t="s">
        <v>514</v>
      </c>
      <c r="H136" s="150" t="s">
        <v>19</v>
      </c>
      <c r="I136" s="152"/>
      <c r="L136" s="148"/>
      <c r="M136" s="153"/>
      <c r="T136" s="154"/>
      <c r="AT136" s="150" t="s">
        <v>157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146</v>
      </c>
    </row>
    <row r="137" spans="2:65" s="12" customFormat="1" ht="11.25">
      <c r="B137" s="148"/>
      <c r="D137" s="149" t="s">
        <v>157</v>
      </c>
      <c r="E137" s="150" t="s">
        <v>19</v>
      </c>
      <c r="F137" s="151" t="s">
        <v>515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3" customFormat="1" ht="11.25">
      <c r="B138" s="155"/>
      <c r="D138" s="149" t="s">
        <v>157</v>
      </c>
      <c r="E138" s="156" t="s">
        <v>19</v>
      </c>
      <c r="F138" s="157" t="s">
        <v>516</v>
      </c>
      <c r="H138" s="158">
        <v>11.74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2" customFormat="1" ht="11.25">
      <c r="B139" s="148"/>
      <c r="D139" s="149" t="s">
        <v>157</v>
      </c>
      <c r="E139" s="150" t="s">
        <v>19</v>
      </c>
      <c r="F139" s="151" t="s">
        <v>517</v>
      </c>
      <c r="H139" s="150" t="s">
        <v>19</v>
      </c>
      <c r="I139" s="152"/>
      <c r="L139" s="148"/>
      <c r="M139" s="153"/>
      <c r="T139" s="154"/>
      <c r="AT139" s="150" t="s">
        <v>157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146</v>
      </c>
    </row>
    <row r="140" spans="2:65" s="13" customFormat="1" ht="11.25">
      <c r="B140" s="155"/>
      <c r="D140" s="149" t="s">
        <v>157</v>
      </c>
      <c r="E140" s="156" t="s">
        <v>19</v>
      </c>
      <c r="F140" s="157" t="s">
        <v>518</v>
      </c>
      <c r="H140" s="158">
        <v>29.3</v>
      </c>
      <c r="I140" s="159"/>
      <c r="L140" s="155"/>
      <c r="M140" s="160"/>
      <c r="T140" s="161"/>
      <c r="AT140" s="156" t="s">
        <v>157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146</v>
      </c>
    </row>
    <row r="141" spans="2:65" s="12" customFormat="1" ht="11.25">
      <c r="B141" s="148"/>
      <c r="D141" s="149" t="s">
        <v>157</v>
      </c>
      <c r="E141" s="150" t="s">
        <v>19</v>
      </c>
      <c r="F141" s="151" t="s">
        <v>519</v>
      </c>
      <c r="H141" s="150" t="s">
        <v>19</v>
      </c>
      <c r="I141" s="152"/>
      <c r="L141" s="148"/>
      <c r="M141" s="153"/>
      <c r="T141" s="154"/>
      <c r="AT141" s="150" t="s">
        <v>157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146</v>
      </c>
    </row>
    <row r="142" spans="2:65" s="13" customFormat="1" ht="11.25">
      <c r="B142" s="155"/>
      <c r="D142" s="149" t="s">
        <v>157</v>
      </c>
      <c r="E142" s="156" t="s">
        <v>19</v>
      </c>
      <c r="F142" s="157" t="s">
        <v>520</v>
      </c>
      <c r="H142" s="158">
        <v>15.02</v>
      </c>
      <c r="I142" s="159"/>
      <c r="L142" s="155"/>
      <c r="M142" s="160"/>
      <c r="T142" s="161"/>
      <c r="AT142" s="156" t="s">
        <v>157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146</v>
      </c>
    </row>
    <row r="143" spans="2:65" s="12" customFormat="1" ht="11.25">
      <c r="B143" s="148"/>
      <c r="D143" s="149" t="s">
        <v>157</v>
      </c>
      <c r="E143" s="150" t="s">
        <v>19</v>
      </c>
      <c r="F143" s="151" t="s">
        <v>521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 ht="11.25">
      <c r="B144" s="155"/>
      <c r="D144" s="149" t="s">
        <v>157</v>
      </c>
      <c r="E144" s="156" t="s">
        <v>19</v>
      </c>
      <c r="F144" s="157" t="s">
        <v>522</v>
      </c>
      <c r="H144" s="158">
        <v>10.64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146</v>
      </c>
    </row>
    <row r="145" spans="2:65" s="12" customFormat="1" ht="11.25">
      <c r="B145" s="148"/>
      <c r="D145" s="149" t="s">
        <v>157</v>
      </c>
      <c r="E145" s="150" t="s">
        <v>19</v>
      </c>
      <c r="F145" s="151" t="s">
        <v>523</v>
      </c>
      <c r="H145" s="150" t="s">
        <v>19</v>
      </c>
      <c r="I145" s="152"/>
      <c r="L145" s="148"/>
      <c r="M145" s="153"/>
      <c r="T145" s="154"/>
      <c r="AT145" s="150" t="s">
        <v>157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146</v>
      </c>
    </row>
    <row r="146" spans="2:65" s="13" customFormat="1" ht="11.25">
      <c r="B146" s="155"/>
      <c r="D146" s="149" t="s">
        <v>157</v>
      </c>
      <c r="E146" s="156" t="s">
        <v>19</v>
      </c>
      <c r="F146" s="157" t="s">
        <v>524</v>
      </c>
      <c r="H146" s="158">
        <v>7.66</v>
      </c>
      <c r="I146" s="159"/>
      <c r="L146" s="155"/>
      <c r="M146" s="160"/>
      <c r="T146" s="161"/>
      <c r="AT146" s="156" t="s">
        <v>157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146</v>
      </c>
    </row>
    <row r="147" spans="2:65" s="12" customFormat="1" ht="11.25">
      <c r="B147" s="148"/>
      <c r="D147" s="149" t="s">
        <v>157</v>
      </c>
      <c r="E147" s="150" t="s">
        <v>19</v>
      </c>
      <c r="F147" s="151" t="s">
        <v>525</v>
      </c>
      <c r="H147" s="150" t="s">
        <v>19</v>
      </c>
      <c r="I147" s="152"/>
      <c r="L147" s="148"/>
      <c r="M147" s="153"/>
      <c r="T147" s="154"/>
      <c r="AT147" s="150" t="s">
        <v>157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146</v>
      </c>
    </row>
    <row r="148" spans="2:65" s="13" customFormat="1" ht="11.25">
      <c r="B148" s="155"/>
      <c r="D148" s="149" t="s">
        <v>157</v>
      </c>
      <c r="E148" s="156" t="s">
        <v>19</v>
      </c>
      <c r="F148" s="157" t="s">
        <v>526</v>
      </c>
      <c r="H148" s="158">
        <v>1.43</v>
      </c>
      <c r="I148" s="159"/>
      <c r="L148" s="155"/>
      <c r="M148" s="160"/>
      <c r="T148" s="161"/>
      <c r="AT148" s="156" t="s">
        <v>157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146</v>
      </c>
    </row>
    <row r="149" spans="2:65" s="12" customFormat="1" ht="11.25">
      <c r="B149" s="148"/>
      <c r="D149" s="149" t="s">
        <v>157</v>
      </c>
      <c r="E149" s="150" t="s">
        <v>19</v>
      </c>
      <c r="F149" s="151" t="s">
        <v>527</v>
      </c>
      <c r="H149" s="150" t="s">
        <v>19</v>
      </c>
      <c r="I149" s="152"/>
      <c r="L149" s="148"/>
      <c r="M149" s="153"/>
      <c r="T149" s="154"/>
      <c r="AT149" s="150" t="s">
        <v>157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146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528</v>
      </c>
      <c r="H150" s="158">
        <v>4.68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2" customFormat="1" ht="11.25">
      <c r="B151" s="148"/>
      <c r="D151" s="149" t="s">
        <v>157</v>
      </c>
      <c r="E151" s="150" t="s">
        <v>19</v>
      </c>
      <c r="F151" s="151" t="s">
        <v>529</v>
      </c>
      <c r="H151" s="150" t="s">
        <v>19</v>
      </c>
      <c r="I151" s="152"/>
      <c r="L151" s="148"/>
      <c r="M151" s="153"/>
      <c r="T151" s="154"/>
      <c r="AT151" s="150" t="s">
        <v>157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146</v>
      </c>
    </row>
    <row r="152" spans="2:65" s="13" customFormat="1" ht="11.25">
      <c r="B152" s="155"/>
      <c r="D152" s="149" t="s">
        <v>157</v>
      </c>
      <c r="E152" s="156" t="s">
        <v>19</v>
      </c>
      <c r="F152" s="157" t="s">
        <v>530</v>
      </c>
      <c r="H152" s="158">
        <v>12.28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4" customFormat="1" ht="11.25">
      <c r="B153" s="162"/>
      <c r="D153" s="149" t="s">
        <v>157</v>
      </c>
      <c r="E153" s="163" t="s">
        <v>19</v>
      </c>
      <c r="F153" s="164" t="s">
        <v>161</v>
      </c>
      <c r="H153" s="165">
        <v>227.75</v>
      </c>
      <c r="I153" s="166"/>
      <c r="L153" s="162"/>
      <c r="M153" s="167"/>
      <c r="T153" s="168"/>
      <c r="AT153" s="163" t="s">
        <v>157</v>
      </c>
      <c r="AU153" s="163" t="s">
        <v>82</v>
      </c>
      <c r="AV153" s="14" t="s">
        <v>147</v>
      </c>
      <c r="AW153" s="14" t="s">
        <v>33</v>
      </c>
      <c r="AX153" s="14" t="s">
        <v>80</v>
      </c>
      <c r="AY153" s="163" t="s">
        <v>146</v>
      </c>
    </row>
    <row r="154" spans="2:65" s="1" customFormat="1" ht="24.2" customHeight="1">
      <c r="B154" s="32"/>
      <c r="C154" s="131" t="s">
        <v>196</v>
      </c>
      <c r="D154" s="131" t="s">
        <v>149</v>
      </c>
      <c r="E154" s="132" t="s">
        <v>694</v>
      </c>
      <c r="F154" s="133" t="s">
        <v>695</v>
      </c>
      <c r="G154" s="134" t="s">
        <v>213</v>
      </c>
      <c r="H154" s="135">
        <v>42.12</v>
      </c>
      <c r="I154" s="136"/>
      <c r="J154" s="137">
        <f>ROUND(I154*H154,2)</f>
        <v>0</v>
      </c>
      <c r="K154" s="133" t="s">
        <v>638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924</v>
      </c>
    </row>
    <row r="155" spans="2:65" s="1" customFormat="1" ht="11.25">
      <c r="B155" s="32"/>
      <c r="D155" s="144" t="s">
        <v>155</v>
      </c>
      <c r="F155" s="145" t="s">
        <v>697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925</v>
      </c>
      <c r="H156" s="158">
        <v>42.12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1.75" customHeight="1">
      <c r="B157" s="32"/>
      <c r="C157" s="131" t="s">
        <v>201</v>
      </c>
      <c r="D157" s="131" t="s">
        <v>149</v>
      </c>
      <c r="E157" s="132" t="s">
        <v>926</v>
      </c>
      <c r="F157" s="133" t="s">
        <v>927</v>
      </c>
      <c r="G157" s="134" t="s">
        <v>152</v>
      </c>
      <c r="H157" s="135">
        <v>78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928</v>
      </c>
    </row>
    <row r="158" spans="2:65" s="1" customFormat="1" ht="11.25">
      <c r="B158" s="32"/>
      <c r="D158" s="144" t="s">
        <v>155</v>
      </c>
      <c r="F158" s="145" t="s">
        <v>929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 ht="11.25">
      <c r="B159" s="148"/>
      <c r="D159" s="149" t="s">
        <v>157</v>
      </c>
      <c r="E159" s="150" t="s">
        <v>19</v>
      </c>
      <c r="F159" s="151" t="s">
        <v>930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931</v>
      </c>
      <c r="H160" s="158">
        <v>78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1" customFormat="1" ht="22.9" customHeight="1">
      <c r="B161" s="119"/>
      <c r="D161" s="120" t="s">
        <v>71</v>
      </c>
      <c r="E161" s="129" t="s">
        <v>82</v>
      </c>
      <c r="F161" s="129" t="s">
        <v>729</v>
      </c>
      <c r="I161" s="122"/>
      <c r="J161" s="130">
        <f>BK161</f>
        <v>0</v>
      </c>
      <c r="L161" s="119"/>
      <c r="M161" s="124"/>
      <c r="P161" s="125">
        <f>SUM(P162:P180)</f>
        <v>0</v>
      </c>
      <c r="R161" s="125">
        <f>SUM(R162:R180)</f>
        <v>51.82992148999999</v>
      </c>
      <c r="T161" s="126">
        <f>SUM(T162:T180)</f>
        <v>0</v>
      </c>
      <c r="AR161" s="120" t="s">
        <v>80</v>
      </c>
      <c r="AT161" s="127" t="s">
        <v>71</v>
      </c>
      <c r="AU161" s="127" t="s">
        <v>80</v>
      </c>
      <c r="AY161" s="120" t="s">
        <v>146</v>
      </c>
      <c r="BK161" s="128">
        <f>SUM(BK162:BK180)</f>
        <v>0</v>
      </c>
    </row>
    <row r="162" spans="2:65" s="1" customFormat="1" ht="21.75" customHeight="1">
      <c r="B162" s="32"/>
      <c r="C162" s="131" t="s">
        <v>166</v>
      </c>
      <c r="D162" s="131" t="s">
        <v>149</v>
      </c>
      <c r="E162" s="132" t="s">
        <v>932</v>
      </c>
      <c r="F162" s="133" t="s">
        <v>933</v>
      </c>
      <c r="G162" s="134" t="s">
        <v>184</v>
      </c>
      <c r="H162" s="135">
        <v>2.34</v>
      </c>
      <c r="I162" s="136"/>
      <c r="J162" s="137">
        <f>ROUND(I162*H162,2)</f>
        <v>0</v>
      </c>
      <c r="K162" s="133" t="s">
        <v>638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1.98</v>
      </c>
      <c r="R162" s="140">
        <f>Q162*H162</f>
        <v>4.6331999999999995</v>
      </c>
      <c r="S162" s="140">
        <v>0</v>
      </c>
      <c r="T162" s="141">
        <f>S162*H162</f>
        <v>0</v>
      </c>
      <c r="AR162" s="142" t="s">
        <v>147</v>
      </c>
      <c r="AT162" s="142" t="s">
        <v>149</v>
      </c>
      <c r="AU162" s="142" t="s">
        <v>82</v>
      </c>
      <c r="AY162" s="17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147</v>
      </c>
      <c r="BM162" s="142" t="s">
        <v>934</v>
      </c>
    </row>
    <row r="163" spans="2:65" s="1" customFormat="1" ht="11.25">
      <c r="B163" s="32"/>
      <c r="D163" s="144" t="s">
        <v>155</v>
      </c>
      <c r="F163" s="145" t="s">
        <v>935</v>
      </c>
      <c r="I163" s="146"/>
      <c r="L163" s="32"/>
      <c r="M163" s="147"/>
      <c r="T163" s="53"/>
      <c r="AT163" s="17" t="s">
        <v>155</v>
      </c>
      <c r="AU163" s="17" t="s">
        <v>82</v>
      </c>
    </row>
    <row r="164" spans="2:65" s="12" customFormat="1" ht="11.25">
      <c r="B164" s="148"/>
      <c r="D164" s="149" t="s">
        <v>157</v>
      </c>
      <c r="E164" s="150" t="s">
        <v>19</v>
      </c>
      <c r="F164" s="151" t="s">
        <v>936</v>
      </c>
      <c r="H164" s="150" t="s">
        <v>19</v>
      </c>
      <c r="I164" s="152"/>
      <c r="L164" s="148"/>
      <c r="M164" s="153"/>
      <c r="T164" s="154"/>
      <c r="AT164" s="150" t="s">
        <v>157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146</v>
      </c>
    </row>
    <row r="165" spans="2:65" s="12" customFormat="1" ht="11.25">
      <c r="B165" s="148"/>
      <c r="D165" s="149" t="s">
        <v>157</v>
      </c>
      <c r="E165" s="150" t="s">
        <v>19</v>
      </c>
      <c r="F165" s="151" t="s">
        <v>937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938</v>
      </c>
      <c r="H166" s="158">
        <v>2.34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146</v>
      </c>
    </row>
    <row r="167" spans="2:65" s="1" customFormat="1" ht="16.5" customHeight="1">
      <c r="B167" s="32"/>
      <c r="C167" s="131" t="s">
        <v>210</v>
      </c>
      <c r="D167" s="131" t="s">
        <v>149</v>
      </c>
      <c r="E167" s="132" t="s">
        <v>939</v>
      </c>
      <c r="F167" s="133" t="s">
        <v>940</v>
      </c>
      <c r="G167" s="134" t="s">
        <v>184</v>
      </c>
      <c r="H167" s="135">
        <v>11.7</v>
      </c>
      <c r="I167" s="136"/>
      <c r="J167" s="137">
        <f>ROUND(I167*H167,2)</f>
        <v>0</v>
      </c>
      <c r="K167" s="133" t="s">
        <v>638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1.98</v>
      </c>
      <c r="R167" s="140">
        <f>Q167*H167</f>
        <v>23.165999999999997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941</v>
      </c>
    </row>
    <row r="168" spans="2:65" s="1" customFormat="1" ht="11.25">
      <c r="B168" s="32"/>
      <c r="D168" s="144" t="s">
        <v>155</v>
      </c>
      <c r="F168" s="145" t="s">
        <v>942</v>
      </c>
      <c r="I168" s="146"/>
      <c r="L168" s="32"/>
      <c r="M168" s="147"/>
      <c r="T168" s="53"/>
      <c r="AT168" s="17" t="s">
        <v>155</v>
      </c>
      <c r="AU168" s="17" t="s">
        <v>82</v>
      </c>
    </row>
    <row r="169" spans="2:65" s="12" customFormat="1" ht="11.25">
      <c r="B169" s="148"/>
      <c r="D169" s="149" t="s">
        <v>157</v>
      </c>
      <c r="E169" s="150" t="s">
        <v>19</v>
      </c>
      <c r="F169" s="151" t="s">
        <v>936</v>
      </c>
      <c r="H169" s="150" t="s">
        <v>19</v>
      </c>
      <c r="I169" s="152"/>
      <c r="L169" s="148"/>
      <c r="M169" s="153"/>
      <c r="T169" s="154"/>
      <c r="AT169" s="150" t="s">
        <v>157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146</v>
      </c>
    </row>
    <row r="170" spans="2:65" s="12" customFormat="1" ht="11.25">
      <c r="B170" s="148"/>
      <c r="D170" s="149" t="s">
        <v>157</v>
      </c>
      <c r="E170" s="150" t="s">
        <v>19</v>
      </c>
      <c r="F170" s="151" t="s">
        <v>937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 ht="11.25">
      <c r="B171" s="155"/>
      <c r="D171" s="149" t="s">
        <v>157</v>
      </c>
      <c r="E171" s="156" t="s">
        <v>19</v>
      </c>
      <c r="F171" s="157" t="s">
        <v>943</v>
      </c>
      <c r="H171" s="158">
        <v>11.7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21.75" customHeight="1">
      <c r="B172" s="32"/>
      <c r="C172" s="131" t="s">
        <v>216</v>
      </c>
      <c r="D172" s="131" t="s">
        <v>149</v>
      </c>
      <c r="E172" s="132" t="s">
        <v>944</v>
      </c>
      <c r="F172" s="133" t="s">
        <v>945</v>
      </c>
      <c r="G172" s="134" t="s">
        <v>184</v>
      </c>
      <c r="H172" s="135">
        <v>9.36</v>
      </c>
      <c r="I172" s="136"/>
      <c r="J172" s="137">
        <f>ROUND(I172*H172,2)</f>
        <v>0</v>
      </c>
      <c r="K172" s="133" t="s">
        <v>638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2.5018699999999998</v>
      </c>
      <c r="R172" s="140">
        <f>Q172*H172</f>
        <v>23.417503199999995</v>
      </c>
      <c r="S172" s="140">
        <v>0</v>
      </c>
      <c r="T172" s="141">
        <f>S172*H172</f>
        <v>0</v>
      </c>
      <c r="AR172" s="142" t="s">
        <v>147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946</v>
      </c>
    </row>
    <row r="173" spans="2:65" s="1" customFormat="1" ht="11.25">
      <c r="B173" s="32"/>
      <c r="D173" s="144" t="s">
        <v>155</v>
      </c>
      <c r="F173" s="145" t="s">
        <v>947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2" customFormat="1" ht="11.25">
      <c r="B174" s="148"/>
      <c r="D174" s="149" t="s">
        <v>157</v>
      </c>
      <c r="E174" s="150" t="s">
        <v>19</v>
      </c>
      <c r="F174" s="151" t="s">
        <v>948</v>
      </c>
      <c r="H174" s="150" t="s">
        <v>19</v>
      </c>
      <c r="I174" s="152"/>
      <c r="L174" s="148"/>
      <c r="M174" s="153"/>
      <c r="T174" s="154"/>
      <c r="AT174" s="150" t="s">
        <v>157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146</v>
      </c>
    </row>
    <row r="175" spans="2:65" s="12" customFormat="1" ht="11.25">
      <c r="B175" s="148"/>
      <c r="D175" s="149" t="s">
        <v>157</v>
      </c>
      <c r="E175" s="150" t="s">
        <v>19</v>
      </c>
      <c r="F175" s="151" t="s">
        <v>949</v>
      </c>
      <c r="H175" s="150" t="s">
        <v>19</v>
      </c>
      <c r="I175" s="152"/>
      <c r="L175" s="148"/>
      <c r="M175" s="153"/>
      <c r="T175" s="154"/>
      <c r="AT175" s="150" t="s">
        <v>157</v>
      </c>
      <c r="AU175" s="150" t="s">
        <v>82</v>
      </c>
      <c r="AV175" s="12" t="s">
        <v>80</v>
      </c>
      <c r="AW175" s="12" t="s">
        <v>33</v>
      </c>
      <c r="AX175" s="12" t="s">
        <v>72</v>
      </c>
      <c r="AY175" s="150" t="s">
        <v>146</v>
      </c>
    </row>
    <row r="176" spans="2:65" s="13" customFormat="1" ht="11.25">
      <c r="B176" s="155"/>
      <c r="D176" s="149" t="s">
        <v>157</v>
      </c>
      <c r="E176" s="156" t="s">
        <v>19</v>
      </c>
      <c r="F176" s="157" t="s">
        <v>950</v>
      </c>
      <c r="H176" s="158">
        <v>9.36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146</v>
      </c>
    </row>
    <row r="177" spans="2:65" s="1" customFormat="1" ht="16.5" customHeight="1">
      <c r="B177" s="32"/>
      <c r="C177" s="131" t="s">
        <v>8</v>
      </c>
      <c r="D177" s="131" t="s">
        <v>149</v>
      </c>
      <c r="E177" s="132" t="s">
        <v>951</v>
      </c>
      <c r="F177" s="133" t="s">
        <v>952</v>
      </c>
      <c r="G177" s="134" t="s">
        <v>213</v>
      </c>
      <c r="H177" s="135">
        <v>0.57699999999999996</v>
      </c>
      <c r="I177" s="136"/>
      <c r="J177" s="137">
        <f>ROUND(I177*H177,2)</f>
        <v>0</v>
      </c>
      <c r="K177" s="133" t="s">
        <v>638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1.06277</v>
      </c>
      <c r="R177" s="140">
        <f>Q177*H177</f>
        <v>0.61321828999999994</v>
      </c>
      <c r="S177" s="140">
        <v>0</v>
      </c>
      <c r="T177" s="141">
        <f>S177*H177</f>
        <v>0</v>
      </c>
      <c r="AR177" s="142" t="s">
        <v>147</v>
      </c>
      <c r="AT177" s="142" t="s">
        <v>149</v>
      </c>
      <c r="AU177" s="142" t="s">
        <v>82</v>
      </c>
      <c r="AY177" s="17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147</v>
      </c>
      <c r="BM177" s="142" t="s">
        <v>953</v>
      </c>
    </row>
    <row r="178" spans="2:65" s="1" customFormat="1" ht="11.25">
      <c r="B178" s="32"/>
      <c r="D178" s="144" t="s">
        <v>155</v>
      </c>
      <c r="F178" s="145" t="s">
        <v>954</v>
      </c>
      <c r="I178" s="146"/>
      <c r="L178" s="32"/>
      <c r="M178" s="147"/>
      <c r="T178" s="53"/>
      <c r="AT178" s="17" t="s">
        <v>155</v>
      </c>
      <c r="AU178" s="17" t="s">
        <v>82</v>
      </c>
    </row>
    <row r="179" spans="2:65" s="12" customFormat="1" ht="11.25">
      <c r="B179" s="148"/>
      <c r="D179" s="149" t="s">
        <v>157</v>
      </c>
      <c r="E179" s="150" t="s">
        <v>19</v>
      </c>
      <c r="F179" s="151" t="s">
        <v>955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956</v>
      </c>
      <c r="H180" s="158">
        <v>0.57699999999999996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1" customFormat="1" ht="22.9" customHeight="1">
      <c r="B181" s="119"/>
      <c r="D181" s="120" t="s">
        <v>71</v>
      </c>
      <c r="E181" s="129" t="s">
        <v>168</v>
      </c>
      <c r="F181" s="129" t="s">
        <v>755</v>
      </c>
      <c r="I181" s="122"/>
      <c r="J181" s="130">
        <f>BK181</f>
        <v>0</v>
      </c>
      <c r="L181" s="119"/>
      <c r="M181" s="124"/>
      <c r="P181" s="125">
        <f>SUM(P182:P216)</f>
        <v>0</v>
      </c>
      <c r="R181" s="125">
        <f>SUM(R182:R216)</f>
        <v>10.851310789999999</v>
      </c>
      <c r="T181" s="126">
        <f>SUM(T182:T216)</f>
        <v>0</v>
      </c>
      <c r="AR181" s="120" t="s">
        <v>80</v>
      </c>
      <c r="AT181" s="127" t="s">
        <v>71</v>
      </c>
      <c r="AU181" s="127" t="s">
        <v>80</v>
      </c>
      <c r="AY181" s="120" t="s">
        <v>146</v>
      </c>
      <c r="BK181" s="128">
        <f>SUM(BK182:BK216)</f>
        <v>0</v>
      </c>
    </row>
    <row r="182" spans="2:65" s="1" customFormat="1" ht="24.2" customHeight="1">
      <c r="B182" s="32"/>
      <c r="C182" s="131" t="s">
        <v>225</v>
      </c>
      <c r="D182" s="131" t="s">
        <v>149</v>
      </c>
      <c r="E182" s="132" t="s">
        <v>957</v>
      </c>
      <c r="F182" s="133" t="s">
        <v>958</v>
      </c>
      <c r="G182" s="134" t="s">
        <v>152</v>
      </c>
      <c r="H182" s="135">
        <v>39.97</v>
      </c>
      <c r="I182" s="136"/>
      <c r="J182" s="137">
        <f>ROUND(I182*H182,2)</f>
        <v>0</v>
      </c>
      <c r="K182" s="133" t="s">
        <v>638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0.24134</v>
      </c>
      <c r="R182" s="140">
        <f>Q182*H182</f>
        <v>9.646359799999999</v>
      </c>
      <c r="S182" s="140">
        <v>0</v>
      </c>
      <c r="T182" s="141">
        <f>S182*H182</f>
        <v>0</v>
      </c>
      <c r="AR182" s="142" t="s">
        <v>147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147</v>
      </c>
      <c r="BM182" s="142" t="s">
        <v>959</v>
      </c>
    </row>
    <row r="183" spans="2:65" s="1" customFormat="1" ht="11.25">
      <c r="B183" s="32"/>
      <c r="D183" s="144" t="s">
        <v>155</v>
      </c>
      <c r="F183" s="145" t="s">
        <v>960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2" customFormat="1" ht="11.25">
      <c r="B184" s="148"/>
      <c r="D184" s="149" t="s">
        <v>157</v>
      </c>
      <c r="E184" s="150" t="s">
        <v>19</v>
      </c>
      <c r="F184" s="151" t="s">
        <v>961</v>
      </c>
      <c r="H184" s="150" t="s">
        <v>19</v>
      </c>
      <c r="I184" s="152"/>
      <c r="L184" s="148"/>
      <c r="M184" s="153"/>
      <c r="T184" s="154"/>
      <c r="AT184" s="150" t="s">
        <v>157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146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962</v>
      </c>
      <c r="H185" s="158">
        <v>3.15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146</v>
      </c>
    </row>
    <row r="186" spans="2:65" s="13" customFormat="1" ht="11.25">
      <c r="B186" s="155"/>
      <c r="D186" s="149" t="s">
        <v>157</v>
      </c>
      <c r="E186" s="156" t="s">
        <v>19</v>
      </c>
      <c r="F186" s="157" t="s">
        <v>963</v>
      </c>
      <c r="H186" s="158">
        <v>5.88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146</v>
      </c>
    </row>
    <row r="187" spans="2:65" s="12" customFormat="1" ht="11.25">
      <c r="B187" s="148"/>
      <c r="D187" s="149" t="s">
        <v>157</v>
      </c>
      <c r="E187" s="150" t="s">
        <v>19</v>
      </c>
      <c r="F187" s="151" t="s">
        <v>964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965</v>
      </c>
      <c r="H188" s="158">
        <v>3.64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966</v>
      </c>
      <c r="H189" s="158">
        <v>4.76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967</v>
      </c>
      <c r="H190" s="158">
        <v>11.27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967</v>
      </c>
      <c r="H191" s="158">
        <v>11.27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4" customFormat="1" ht="11.25">
      <c r="B192" s="162"/>
      <c r="D192" s="149" t="s">
        <v>157</v>
      </c>
      <c r="E192" s="163" t="s">
        <v>19</v>
      </c>
      <c r="F192" s="164" t="s">
        <v>161</v>
      </c>
      <c r="H192" s="165">
        <v>39.97</v>
      </c>
      <c r="I192" s="166"/>
      <c r="L192" s="162"/>
      <c r="M192" s="167"/>
      <c r="T192" s="168"/>
      <c r="AT192" s="163" t="s">
        <v>157</v>
      </c>
      <c r="AU192" s="163" t="s">
        <v>82</v>
      </c>
      <c r="AV192" s="14" t="s">
        <v>147</v>
      </c>
      <c r="AW192" s="14" t="s">
        <v>33</v>
      </c>
      <c r="AX192" s="14" t="s">
        <v>80</v>
      </c>
      <c r="AY192" s="163" t="s">
        <v>146</v>
      </c>
    </row>
    <row r="193" spans="2:65" s="1" customFormat="1" ht="24.2" customHeight="1">
      <c r="B193" s="32"/>
      <c r="C193" s="131" t="s">
        <v>231</v>
      </c>
      <c r="D193" s="131" t="s">
        <v>149</v>
      </c>
      <c r="E193" s="132" t="s">
        <v>968</v>
      </c>
      <c r="F193" s="133" t="s">
        <v>969</v>
      </c>
      <c r="G193" s="134" t="s">
        <v>213</v>
      </c>
      <c r="H193" s="135">
        <v>0.41099999999999998</v>
      </c>
      <c r="I193" s="136"/>
      <c r="J193" s="137">
        <f>ROUND(I193*H193,2)</f>
        <v>0</v>
      </c>
      <c r="K193" s="133" t="s">
        <v>638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1.7090000000000001E-2</v>
      </c>
      <c r="R193" s="140">
        <f>Q193*H193</f>
        <v>7.0239899999999999E-3</v>
      </c>
      <c r="S193" s="140">
        <v>0</v>
      </c>
      <c r="T193" s="141">
        <f>S193*H193</f>
        <v>0</v>
      </c>
      <c r="AR193" s="142" t="s">
        <v>147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147</v>
      </c>
      <c r="BM193" s="142" t="s">
        <v>970</v>
      </c>
    </row>
    <row r="194" spans="2:65" s="1" customFormat="1" ht="11.25">
      <c r="B194" s="32"/>
      <c r="D194" s="144" t="s">
        <v>155</v>
      </c>
      <c r="F194" s="145" t="s">
        <v>971</v>
      </c>
      <c r="I194" s="146"/>
      <c r="L194" s="32"/>
      <c r="M194" s="147"/>
      <c r="T194" s="53"/>
      <c r="AT194" s="17" t="s">
        <v>155</v>
      </c>
      <c r="AU194" s="17" t="s">
        <v>82</v>
      </c>
    </row>
    <row r="195" spans="2:65" s="12" customFormat="1" ht="11.25">
      <c r="B195" s="148"/>
      <c r="D195" s="149" t="s">
        <v>157</v>
      </c>
      <c r="E195" s="150" t="s">
        <v>19</v>
      </c>
      <c r="F195" s="151" t="s">
        <v>972</v>
      </c>
      <c r="H195" s="150" t="s">
        <v>19</v>
      </c>
      <c r="I195" s="152"/>
      <c r="L195" s="148"/>
      <c r="M195" s="153"/>
      <c r="T195" s="154"/>
      <c r="AT195" s="150" t="s">
        <v>157</v>
      </c>
      <c r="AU195" s="150" t="s">
        <v>82</v>
      </c>
      <c r="AV195" s="12" t="s">
        <v>80</v>
      </c>
      <c r="AW195" s="12" t="s">
        <v>33</v>
      </c>
      <c r="AX195" s="12" t="s">
        <v>72</v>
      </c>
      <c r="AY195" s="150" t="s">
        <v>146</v>
      </c>
    </row>
    <row r="196" spans="2:65" s="13" customFormat="1" ht="11.25">
      <c r="B196" s="155"/>
      <c r="D196" s="149" t="s">
        <v>157</v>
      </c>
      <c r="E196" s="156" t="s">
        <v>19</v>
      </c>
      <c r="F196" s="157" t="s">
        <v>973</v>
      </c>
      <c r="H196" s="158">
        <v>9.5000000000000001E-2</v>
      </c>
      <c r="I196" s="159"/>
      <c r="L196" s="155"/>
      <c r="M196" s="160"/>
      <c r="T196" s="161"/>
      <c r="AT196" s="156" t="s">
        <v>157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974</v>
      </c>
      <c r="H197" s="158">
        <v>0.126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975</v>
      </c>
      <c r="H198" s="158">
        <v>7.5999999999999998E-2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146</v>
      </c>
    </row>
    <row r="199" spans="2:65" s="13" customFormat="1" ht="11.25">
      <c r="B199" s="155"/>
      <c r="D199" s="149" t="s">
        <v>157</v>
      </c>
      <c r="E199" s="156" t="s">
        <v>19</v>
      </c>
      <c r="F199" s="157" t="s">
        <v>976</v>
      </c>
      <c r="H199" s="158">
        <v>0.114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72</v>
      </c>
      <c r="AY199" s="156" t="s">
        <v>146</v>
      </c>
    </row>
    <row r="200" spans="2:65" s="14" customFormat="1" ht="11.25">
      <c r="B200" s="162"/>
      <c r="D200" s="149" t="s">
        <v>157</v>
      </c>
      <c r="E200" s="163" t="s">
        <v>19</v>
      </c>
      <c r="F200" s="164" t="s">
        <v>161</v>
      </c>
      <c r="H200" s="165">
        <v>0.41099999999999998</v>
      </c>
      <c r="I200" s="166"/>
      <c r="L200" s="162"/>
      <c r="M200" s="167"/>
      <c r="T200" s="168"/>
      <c r="AT200" s="163" t="s">
        <v>157</v>
      </c>
      <c r="AU200" s="163" t="s">
        <v>82</v>
      </c>
      <c r="AV200" s="14" t="s">
        <v>147</v>
      </c>
      <c r="AW200" s="14" t="s">
        <v>33</v>
      </c>
      <c r="AX200" s="14" t="s">
        <v>80</v>
      </c>
      <c r="AY200" s="163" t="s">
        <v>146</v>
      </c>
    </row>
    <row r="201" spans="2:65" s="1" customFormat="1" ht="16.5" customHeight="1">
      <c r="B201" s="32"/>
      <c r="C201" s="174" t="s">
        <v>236</v>
      </c>
      <c r="D201" s="174" t="s">
        <v>392</v>
      </c>
      <c r="E201" s="175" t="s">
        <v>977</v>
      </c>
      <c r="F201" s="176" t="s">
        <v>978</v>
      </c>
      <c r="G201" s="177" t="s">
        <v>213</v>
      </c>
      <c r="H201" s="178">
        <v>0.45200000000000001</v>
      </c>
      <c r="I201" s="179"/>
      <c r="J201" s="180">
        <f>ROUND(I201*H201,2)</f>
        <v>0</v>
      </c>
      <c r="K201" s="176" t="s">
        <v>638</v>
      </c>
      <c r="L201" s="181"/>
      <c r="M201" s="182" t="s">
        <v>19</v>
      </c>
      <c r="N201" s="183" t="s">
        <v>43</v>
      </c>
      <c r="P201" s="140">
        <f>O201*H201</f>
        <v>0</v>
      </c>
      <c r="Q201" s="140">
        <v>1</v>
      </c>
      <c r="R201" s="140">
        <f>Q201*H201</f>
        <v>0.45200000000000001</v>
      </c>
      <c r="S201" s="140">
        <v>0</v>
      </c>
      <c r="T201" s="141">
        <f>S201*H201</f>
        <v>0</v>
      </c>
      <c r="AR201" s="142" t="s">
        <v>201</v>
      </c>
      <c r="AT201" s="142" t="s">
        <v>392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147</v>
      </c>
      <c r="BM201" s="142" t="s">
        <v>979</v>
      </c>
    </row>
    <row r="202" spans="2:65" s="13" customFormat="1" ht="11.25">
      <c r="B202" s="155"/>
      <c r="D202" s="149" t="s">
        <v>157</v>
      </c>
      <c r="F202" s="157" t="s">
        <v>980</v>
      </c>
      <c r="H202" s="158">
        <v>0.45200000000000001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146</v>
      </c>
    </row>
    <row r="203" spans="2:65" s="1" customFormat="1" ht="21.75" customHeight="1">
      <c r="B203" s="32"/>
      <c r="C203" s="131" t="s">
        <v>241</v>
      </c>
      <c r="D203" s="131" t="s">
        <v>149</v>
      </c>
      <c r="E203" s="132" t="s">
        <v>981</v>
      </c>
      <c r="F203" s="133" t="s">
        <v>982</v>
      </c>
      <c r="G203" s="134" t="s">
        <v>152</v>
      </c>
      <c r="H203" s="135">
        <v>3.9</v>
      </c>
      <c r="I203" s="136"/>
      <c r="J203" s="137">
        <f>ROUND(I203*H203,2)</f>
        <v>0</v>
      </c>
      <c r="K203" s="133" t="s">
        <v>638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0.17818000000000001</v>
      </c>
      <c r="R203" s="140">
        <f>Q203*H203</f>
        <v>0.69490200000000002</v>
      </c>
      <c r="S203" s="140">
        <v>0</v>
      </c>
      <c r="T203" s="141">
        <f>S203*H203</f>
        <v>0</v>
      </c>
      <c r="AR203" s="142" t="s">
        <v>147</v>
      </c>
      <c r="AT203" s="142" t="s">
        <v>149</v>
      </c>
      <c r="AU203" s="142" t="s">
        <v>82</v>
      </c>
      <c r="AY203" s="17" t="s">
        <v>146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147</v>
      </c>
      <c r="BM203" s="142" t="s">
        <v>983</v>
      </c>
    </row>
    <row r="204" spans="2:65" s="1" customFormat="1" ht="11.25">
      <c r="B204" s="32"/>
      <c r="D204" s="144" t="s">
        <v>155</v>
      </c>
      <c r="F204" s="145" t="s">
        <v>984</v>
      </c>
      <c r="I204" s="146"/>
      <c r="L204" s="32"/>
      <c r="M204" s="147"/>
      <c r="T204" s="53"/>
      <c r="AT204" s="17" t="s">
        <v>155</v>
      </c>
      <c r="AU204" s="17" t="s">
        <v>82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985</v>
      </c>
      <c r="H205" s="158">
        <v>0.9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986</v>
      </c>
      <c r="H206" s="158">
        <v>1.2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987</v>
      </c>
      <c r="H207" s="158">
        <v>0.72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3" customFormat="1" ht="11.25">
      <c r="B208" s="155"/>
      <c r="D208" s="149" t="s">
        <v>157</v>
      </c>
      <c r="E208" s="156" t="s">
        <v>19</v>
      </c>
      <c r="F208" s="157" t="s">
        <v>988</v>
      </c>
      <c r="H208" s="158">
        <v>1.08</v>
      </c>
      <c r="I208" s="159"/>
      <c r="L208" s="155"/>
      <c r="M208" s="160"/>
      <c r="T208" s="161"/>
      <c r="AT208" s="156" t="s">
        <v>157</v>
      </c>
      <c r="AU208" s="156" t="s">
        <v>82</v>
      </c>
      <c r="AV208" s="13" t="s">
        <v>82</v>
      </c>
      <c r="AW208" s="13" t="s">
        <v>33</v>
      </c>
      <c r="AX208" s="13" t="s">
        <v>72</v>
      </c>
      <c r="AY208" s="156" t="s">
        <v>146</v>
      </c>
    </row>
    <row r="209" spans="2:65" s="14" customFormat="1" ht="11.25">
      <c r="B209" s="162"/>
      <c r="D209" s="149" t="s">
        <v>157</v>
      </c>
      <c r="E209" s="163" t="s">
        <v>19</v>
      </c>
      <c r="F209" s="164" t="s">
        <v>161</v>
      </c>
      <c r="H209" s="165">
        <v>3.9</v>
      </c>
      <c r="I209" s="166"/>
      <c r="L209" s="162"/>
      <c r="M209" s="167"/>
      <c r="T209" s="168"/>
      <c r="AT209" s="163" t="s">
        <v>157</v>
      </c>
      <c r="AU209" s="163" t="s">
        <v>82</v>
      </c>
      <c r="AV209" s="14" t="s">
        <v>147</v>
      </c>
      <c r="AW209" s="14" t="s">
        <v>33</v>
      </c>
      <c r="AX209" s="14" t="s">
        <v>80</v>
      </c>
      <c r="AY209" s="163" t="s">
        <v>146</v>
      </c>
    </row>
    <row r="210" spans="2:65" s="1" customFormat="1" ht="24.2" customHeight="1">
      <c r="B210" s="32"/>
      <c r="C210" s="131" t="s">
        <v>246</v>
      </c>
      <c r="D210" s="131" t="s">
        <v>149</v>
      </c>
      <c r="E210" s="132" t="s">
        <v>989</v>
      </c>
      <c r="F210" s="133" t="s">
        <v>990</v>
      </c>
      <c r="G210" s="134" t="s">
        <v>152</v>
      </c>
      <c r="H210" s="135">
        <v>6.5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7.8499999999999993E-3</v>
      </c>
      <c r="R210" s="140">
        <f>Q210*H210</f>
        <v>5.1024999999999994E-2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991</v>
      </c>
    </row>
    <row r="211" spans="2:65" s="1" customFormat="1" ht="11.25">
      <c r="B211" s="32"/>
      <c r="D211" s="144" t="s">
        <v>155</v>
      </c>
      <c r="F211" s="145" t="s">
        <v>992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993</v>
      </c>
      <c r="H212" s="158">
        <v>1.5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146</v>
      </c>
    </row>
    <row r="213" spans="2:65" s="13" customFormat="1" ht="11.25">
      <c r="B213" s="155"/>
      <c r="D213" s="149" t="s">
        <v>157</v>
      </c>
      <c r="E213" s="156" t="s">
        <v>19</v>
      </c>
      <c r="F213" s="157" t="s">
        <v>994</v>
      </c>
      <c r="H213" s="158">
        <v>2</v>
      </c>
      <c r="I213" s="159"/>
      <c r="L213" s="155"/>
      <c r="M213" s="160"/>
      <c r="T213" s="161"/>
      <c r="AT213" s="156" t="s">
        <v>157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146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995</v>
      </c>
      <c r="H214" s="158">
        <v>1.2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146</v>
      </c>
    </row>
    <row r="215" spans="2:65" s="13" customFormat="1" ht="11.25">
      <c r="B215" s="155"/>
      <c r="D215" s="149" t="s">
        <v>157</v>
      </c>
      <c r="E215" s="156" t="s">
        <v>19</v>
      </c>
      <c r="F215" s="157" t="s">
        <v>996</v>
      </c>
      <c r="H215" s="158">
        <v>1.8</v>
      </c>
      <c r="I215" s="159"/>
      <c r="L215" s="155"/>
      <c r="M215" s="160"/>
      <c r="T215" s="161"/>
      <c r="AT215" s="156" t="s">
        <v>157</v>
      </c>
      <c r="AU215" s="156" t="s">
        <v>82</v>
      </c>
      <c r="AV215" s="13" t="s">
        <v>82</v>
      </c>
      <c r="AW215" s="13" t="s">
        <v>33</v>
      </c>
      <c r="AX215" s="13" t="s">
        <v>72</v>
      </c>
      <c r="AY215" s="156" t="s">
        <v>146</v>
      </c>
    </row>
    <row r="216" spans="2:65" s="14" customFormat="1" ht="11.25">
      <c r="B216" s="162"/>
      <c r="D216" s="149" t="s">
        <v>157</v>
      </c>
      <c r="E216" s="163" t="s">
        <v>19</v>
      </c>
      <c r="F216" s="164" t="s">
        <v>161</v>
      </c>
      <c r="H216" s="165">
        <v>6.5</v>
      </c>
      <c r="I216" s="166"/>
      <c r="L216" s="162"/>
      <c r="M216" s="167"/>
      <c r="T216" s="168"/>
      <c r="AT216" s="163" t="s">
        <v>157</v>
      </c>
      <c r="AU216" s="163" t="s">
        <v>82</v>
      </c>
      <c r="AV216" s="14" t="s">
        <v>147</v>
      </c>
      <c r="AW216" s="14" t="s">
        <v>33</v>
      </c>
      <c r="AX216" s="14" t="s">
        <v>80</v>
      </c>
      <c r="AY216" s="163" t="s">
        <v>146</v>
      </c>
    </row>
    <row r="217" spans="2:65" s="11" customFormat="1" ht="22.9" customHeight="1">
      <c r="B217" s="119"/>
      <c r="D217" s="120" t="s">
        <v>71</v>
      </c>
      <c r="E217" s="129" t="s">
        <v>188</v>
      </c>
      <c r="F217" s="129" t="s">
        <v>359</v>
      </c>
      <c r="I217" s="122"/>
      <c r="J217" s="130">
        <f>BK217</f>
        <v>0</v>
      </c>
      <c r="L217" s="119"/>
      <c r="M217" s="124"/>
      <c r="P217" s="125">
        <f>SUM(P218:P533)</f>
        <v>0</v>
      </c>
      <c r="R217" s="125">
        <f>SUM(R218:R533)</f>
        <v>20.524773639999999</v>
      </c>
      <c r="T217" s="126">
        <f>SUM(T218:T533)</f>
        <v>0</v>
      </c>
      <c r="AR217" s="120" t="s">
        <v>80</v>
      </c>
      <c r="AT217" s="127" t="s">
        <v>71</v>
      </c>
      <c r="AU217" s="127" t="s">
        <v>80</v>
      </c>
      <c r="AY217" s="120" t="s">
        <v>146</v>
      </c>
      <c r="BK217" s="128">
        <f>SUM(BK218:BK533)</f>
        <v>0</v>
      </c>
    </row>
    <row r="218" spans="2:65" s="1" customFormat="1" ht="16.5" customHeight="1">
      <c r="B218" s="32"/>
      <c r="C218" s="131" t="s">
        <v>251</v>
      </c>
      <c r="D218" s="131" t="s">
        <v>149</v>
      </c>
      <c r="E218" s="132" t="s">
        <v>997</v>
      </c>
      <c r="F218" s="133" t="s">
        <v>998</v>
      </c>
      <c r="G218" s="134" t="s">
        <v>152</v>
      </c>
      <c r="H218" s="135">
        <v>184.25</v>
      </c>
      <c r="I218" s="136"/>
      <c r="J218" s="137">
        <f>ROUND(I218*H218,2)</f>
        <v>0</v>
      </c>
      <c r="K218" s="133" t="s">
        <v>638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2.5999999999999998E-4</v>
      </c>
      <c r="R218" s="140">
        <f>Q218*H218</f>
        <v>4.7904999999999996E-2</v>
      </c>
      <c r="S218" s="140">
        <v>0</v>
      </c>
      <c r="T218" s="141">
        <f>S218*H218</f>
        <v>0</v>
      </c>
      <c r="AR218" s="142" t="s">
        <v>147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999</v>
      </c>
    </row>
    <row r="219" spans="2:65" s="1" customFormat="1" ht="11.25">
      <c r="B219" s="32"/>
      <c r="D219" s="144" t="s">
        <v>155</v>
      </c>
      <c r="F219" s="145" t="s">
        <v>1000</v>
      </c>
      <c r="I219" s="146"/>
      <c r="L219" s="32"/>
      <c r="M219" s="147"/>
      <c r="T219" s="53"/>
      <c r="AT219" s="17" t="s">
        <v>155</v>
      </c>
      <c r="AU219" s="17" t="s">
        <v>82</v>
      </c>
    </row>
    <row r="220" spans="2:65" s="12" customFormat="1" ht="11.25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 ht="11.25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 ht="11.25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 ht="11.25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51" s="13" customFormat="1" ht="11.25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51" s="12" customFormat="1" ht="11.25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51" s="13" customFormat="1" ht="11.25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51" s="12" customFormat="1" ht="11.25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51" s="13" customFormat="1" ht="11.25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51" s="12" customFormat="1" ht="11.25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51" s="13" customFormat="1" ht="11.25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51" s="12" customFormat="1" ht="11.25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51" s="13" customFormat="1" ht="11.25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51" s="12" customFormat="1" ht="11.25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51" s="13" customFormat="1" ht="11.25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51" s="12" customFormat="1" ht="11.25">
      <c r="B236" s="148"/>
      <c r="D236" s="149" t="s">
        <v>157</v>
      </c>
      <c r="E236" s="150" t="s">
        <v>19</v>
      </c>
      <c r="F236" s="151" t="s">
        <v>1001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51" s="13" customFormat="1" ht="11.25">
      <c r="B237" s="155"/>
      <c r="D237" s="149" t="s">
        <v>157</v>
      </c>
      <c r="E237" s="156" t="s">
        <v>19</v>
      </c>
      <c r="F237" s="157" t="s">
        <v>1002</v>
      </c>
      <c r="H237" s="158">
        <v>9.4600000000000009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51" s="12" customFormat="1" ht="11.25">
      <c r="B238" s="148"/>
      <c r="D238" s="149" t="s">
        <v>157</v>
      </c>
      <c r="E238" s="150" t="s">
        <v>19</v>
      </c>
      <c r="F238" s="151" t="s">
        <v>1003</v>
      </c>
      <c r="H238" s="150" t="s">
        <v>19</v>
      </c>
      <c r="I238" s="152"/>
      <c r="L238" s="148"/>
      <c r="M238" s="153"/>
      <c r="T238" s="154"/>
      <c r="AT238" s="150" t="s">
        <v>157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146</v>
      </c>
    </row>
    <row r="239" spans="2:51" s="13" customFormat="1" ht="11.25">
      <c r="B239" s="155"/>
      <c r="D239" s="149" t="s">
        <v>157</v>
      </c>
      <c r="E239" s="156" t="s">
        <v>19</v>
      </c>
      <c r="F239" s="157" t="s">
        <v>1004</v>
      </c>
      <c r="H239" s="158">
        <v>8.35</v>
      </c>
      <c r="I239" s="159"/>
      <c r="L239" s="155"/>
      <c r="M239" s="160"/>
      <c r="T239" s="161"/>
      <c r="AT239" s="156" t="s">
        <v>157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146</v>
      </c>
    </row>
    <row r="240" spans="2:51" s="12" customFormat="1" ht="11.25">
      <c r="B240" s="148"/>
      <c r="D240" s="149" t="s">
        <v>157</v>
      </c>
      <c r="E240" s="150" t="s">
        <v>19</v>
      </c>
      <c r="F240" s="151" t="s">
        <v>1005</v>
      </c>
      <c r="H240" s="150" t="s">
        <v>19</v>
      </c>
      <c r="I240" s="152"/>
      <c r="L240" s="148"/>
      <c r="M240" s="153"/>
      <c r="T240" s="154"/>
      <c r="AT240" s="150" t="s">
        <v>157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146</v>
      </c>
    </row>
    <row r="241" spans="2:65" s="13" customFormat="1" ht="11.25">
      <c r="B241" s="155"/>
      <c r="D241" s="149" t="s">
        <v>157</v>
      </c>
      <c r="E241" s="156" t="s">
        <v>19</v>
      </c>
      <c r="F241" s="157" t="s">
        <v>1006</v>
      </c>
      <c r="H241" s="158">
        <v>21.48</v>
      </c>
      <c r="I241" s="159"/>
      <c r="L241" s="155"/>
      <c r="M241" s="160"/>
      <c r="T241" s="161"/>
      <c r="AT241" s="156" t="s">
        <v>157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146</v>
      </c>
    </row>
    <row r="242" spans="2:65" s="12" customFormat="1" ht="11.25">
      <c r="B242" s="148"/>
      <c r="D242" s="149" t="s">
        <v>157</v>
      </c>
      <c r="E242" s="150" t="s">
        <v>19</v>
      </c>
      <c r="F242" s="151" t="s">
        <v>1007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 ht="11.25">
      <c r="B243" s="155"/>
      <c r="D243" s="149" t="s">
        <v>157</v>
      </c>
      <c r="E243" s="156" t="s">
        <v>19</v>
      </c>
      <c r="F243" s="157" t="s">
        <v>1008</v>
      </c>
      <c r="H243" s="158">
        <v>11.28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1009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1010</v>
      </c>
      <c r="H245" s="158">
        <v>8.69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 ht="11.25">
      <c r="B246" s="148"/>
      <c r="D246" s="149" t="s">
        <v>157</v>
      </c>
      <c r="E246" s="150" t="s">
        <v>19</v>
      </c>
      <c r="F246" s="151" t="s">
        <v>1011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 ht="11.25">
      <c r="B247" s="155"/>
      <c r="D247" s="149" t="s">
        <v>157</v>
      </c>
      <c r="E247" s="156" t="s">
        <v>19</v>
      </c>
      <c r="F247" s="157" t="s">
        <v>1012</v>
      </c>
      <c r="H247" s="158">
        <v>22.88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1013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 ht="11.25">
      <c r="B249" s="155"/>
      <c r="D249" s="149" t="s">
        <v>157</v>
      </c>
      <c r="E249" s="156" t="s">
        <v>19</v>
      </c>
      <c r="F249" s="157" t="s">
        <v>1014</v>
      </c>
      <c r="H249" s="158">
        <v>9.36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4" customFormat="1" ht="11.25">
      <c r="B250" s="162"/>
      <c r="D250" s="149" t="s">
        <v>157</v>
      </c>
      <c r="E250" s="163" t="s">
        <v>19</v>
      </c>
      <c r="F250" s="164" t="s">
        <v>161</v>
      </c>
      <c r="H250" s="165">
        <v>184.25</v>
      </c>
      <c r="I250" s="166"/>
      <c r="L250" s="162"/>
      <c r="M250" s="167"/>
      <c r="T250" s="168"/>
      <c r="AT250" s="163" t="s">
        <v>157</v>
      </c>
      <c r="AU250" s="163" t="s">
        <v>82</v>
      </c>
      <c r="AV250" s="14" t="s">
        <v>147</v>
      </c>
      <c r="AW250" s="14" t="s">
        <v>33</v>
      </c>
      <c r="AX250" s="14" t="s">
        <v>80</v>
      </c>
      <c r="AY250" s="163" t="s">
        <v>146</v>
      </c>
    </row>
    <row r="251" spans="2:65" s="1" customFormat="1" ht="21.75" customHeight="1">
      <c r="B251" s="32"/>
      <c r="C251" s="131" t="s">
        <v>256</v>
      </c>
      <c r="D251" s="131" t="s">
        <v>149</v>
      </c>
      <c r="E251" s="132" t="s">
        <v>1015</v>
      </c>
      <c r="F251" s="133" t="s">
        <v>1016</v>
      </c>
      <c r="G251" s="134" t="s">
        <v>152</v>
      </c>
      <c r="H251" s="135">
        <v>184.25</v>
      </c>
      <c r="I251" s="136"/>
      <c r="J251" s="137">
        <f>ROUND(I251*H251,2)</f>
        <v>0</v>
      </c>
      <c r="K251" s="133" t="s">
        <v>638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4.0000000000000001E-3</v>
      </c>
      <c r="R251" s="140">
        <f>Q251*H251</f>
        <v>0.73699999999999999</v>
      </c>
      <c r="S251" s="140">
        <v>0</v>
      </c>
      <c r="T251" s="141">
        <f>S251*H251</f>
        <v>0</v>
      </c>
      <c r="AR251" s="142" t="s">
        <v>147</v>
      </c>
      <c r="AT251" s="142" t="s">
        <v>149</v>
      </c>
      <c r="AU251" s="142" t="s">
        <v>82</v>
      </c>
      <c r="AY251" s="17" t="s">
        <v>146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147</v>
      </c>
      <c r="BM251" s="142" t="s">
        <v>1017</v>
      </c>
    </row>
    <row r="252" spans="2:65" s="1" customFormat="1" ht="11.25">
      <c r="B252" s="32"/>
      <c r="D252" s="144" t="s">
        <v>155</v>
      </c>
      <c r="F252" s="145" t="s">
        <v>1018</v>
      </c>
      <c r="I252" s="146"/>
      <c r="L252" s="32"/>
      <c r="M252" s="147"/>
      <c r="T252" s="53"/>
      <c r="AT252" s="17" t="s">
        <v>155</v>
      </c>
      <c r="AU252" s="17" t="s">
        <v>82</v>
      </c>
    </row>
    <row r="253" spans="2:65" s="12" customFormat="1" ht="11.25">
      <c r="B253" s="148"/>
      <c r="D253" s="149" t="s">
        <v>157</v>
      </c>
      <c r="E253" s="150" t="s">
        <v>19</v>
      </c>
      <c r="F253" s="151" t="s">
        <v>515</v>
      </c>
      <c r="H253" s="150" t="s">
        <v>19</v>
      </c>
      <c r="I253" s="152"/>
      <c r="L253" s="148"/>
      <c r="M253" s="153"/>
      <c r="T253" s="154"/>
      <c r="AT253" s="150" t="s">
        <v>157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146</v>
      </c>
    </row>
    <row r="254" spans="2:65" s="13" customFormat="1" ht="11.25">
      <c r="B254" s="155"/>
      <c r="D254" s="149" t="s">
        <v>157</v>
      </c>
      <c r="E254" s="156" t="s">
        <v>19</v>
      </c>
      <c r="F254" s="157" t="s">
        <v>516</v>
      </c>
      <c r="H254" s="158">
        <v>11.74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517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518</v>
      </c>
      <c r="H256" s="158">
        <v>29.3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51" s="12" customFormat="1" ht="11.25">
      <c r="B257" s="148"/>
      <c r="D257" s="149" t="s">
        <v>157</v>
      </c>
      <c r="E257" s="150" t="s">
        <v>19</v>
      </c>
      <c r="F257" s="151" t="s">
        <v>519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51" s="13" customFormat="1" ht="11.25">
      <c r="B258" s="155"/>
      <c r="D258" s="149" t="s">
        <v>157</v>
      </c>
      <c r="E258" s="156" t="s">
        <v>19</v>
      </c>
      <c r="F258" s="157" t="s">
        <v>520</v>
      </c>
      <c r="H258" s="158">
        <v>15.02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51" s="12" customFormat="1" ht="11.25">
      <c r="B259" s="148"/>
      <c r="D259" s="149" t="s">
        <v>157</v>
      </c>
      <c r="E259" s="150" t="s">
        <v>19</v>
      </c>
      <c r="F259" s="151" t="s">
        <v>521</v>
      </c>
      <c r="H259" s="150" t="s">
        <v>19</v>
      </c>
      <c r="I259" s="152"/>
      <c r="L259" s="148"/>
      <c r="M259" s="153"/>
      <c r="T259" s="154"/>
      <c r="AT259" s="150" t="s">
        <v>157</v>
      </c>
      <c r="AU259" s="150" t="s">
        <v>82</v>
      </c>
      <c r="AV259" s="12" t="s">
        <v>80</v>
      </c>
      <c r="AW259" s="12" t="s">
        <v>33</v>
      </c>
      <c r="AX259" s="12" t="s">
        <v>72</v>
      </c>
      <c r="AY259" s="150" t="s">
        <v>146</v>
      </c>
    </row>
    <row r="260" spans="2:51" s="13" customFormat="1" ht="11.25">
      <c r="B260" s="155"/>
      <c r="D260" s="149" t="s">
        <v>157</v>
      </c>
      <c r="E260" s="156" t="s">
        <v>19</v>
      </c>
      <c r="F260" s="157" t="s">
        <v>522</v>
      </c>
      <c r="H260" s="158">
        <v>10.64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51" s="12" customFormat="1" ht="11.25">
      <c r="B261" s="148"/>
      <c r="D261" s="149" t="s">
        <v>157</v>
      </c>
      <c r="E261" s="150" t="s">
        <v>19</v>
      </c>
      <c r="F261" s="151" t="s">
        <v>523</v>
      </c>
      <c r="H261" s="150" t="s">
        <v>19</v>
      </c>
      <c r="I261" s="152"/>
      <c r="L261" s="148"/>
      <c r="M261" s="153"/>
      <c r="T261" s="154"/>
      <c r="AT261" s="150" t="s">
        <v>157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146</v>
      </c>
    </row>
    <row r="262" spans="2:51" s="13" customFormat="1" ht="11.25">
      <c r="B262" s="155"/>
      <c r="D262" s="149" t="s">
        <v>157</v>
      </c>
      <c r="E262" s="156" t="s">
        <v>19</v>
      </c>
      <c r="F262" s="157" t="s">
        <v>524</v>
      </c>
      <c r="H262" s="158">
        <v>7.66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51" s="12" customFormat="1" ht="11.25">
      <c r="B263" s="148"/>
      <c r="D263" s="149" t="s">
        <v>157</v>
      </c>
      <c r="E263" s="150" t="s">
        <v>19</v>
      </c>
      <c r="F263" s="151" t="s">
        <v>525</v>
      </c>
      <c r="H263" s="150" t="s">
        <v>19</v>
      </c>
      <c r="I263" s="152"/>
      <c r="L263" s="148"/>
      <c r="M263" s="153"/>
      <c r="T263" s="154"/>
      <c r="AT263" s="150" t="s">
        <v>157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146</v>
      </c>
    </row>
    <row r="264" spans="2:51" s="13" customFormat="1" ht="11.25">
      <c r="B264" s="155"/>
      <c r="D264" s="149" t="s">
        <v>157</v>
      </c>
      <c r="E264" s="156" t="s">
        <v>19</v>
      </c>
      <c r="F264" s="157" t="s">
        <v>526</v>
      </c>
      <c r="H264" s="158">
        <v>1.43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51" s="12" customFormat="1" ht="11.25">
      <c r="B265" s="148"/>
      <c r="D265" s="149" t="s">
        <v>157</v>
      </c>
      <c r="E265" s="150" t="s">
        <v>19</v>
      </c>
      <c r="F265" s="151" t="s">
        <v>527</v>
      </c>
      <c r="H265" s="150" t="s">
        <v>19</v>
      </c>
      <c r="I265" s="152"/>
      <c r="L265" s="148"/>
      <c r="M265" s="153"/>
      <c r="T265" s="154"/>
      <c r="AT265" s="150" t="s">
        <v>157</v>
      </c>
      <c r="AU265" s="150" t="s">
        <v>82</v>
      </c>
      <c r="AV265" s="12" t="s">
        <v>80</v>
      </c>
      <c r="AW265" s="12" t="s">
        <v>33</v>
      </c>
      <c r="AX265" s="12" t="s">
        <v>72</v>
      </c>
      <c r="AY265" s="150" t="s">
        <v>146</v>
      </c>
    </row>
    <row r="266" spans="2:51" s="13" customFormat="1" ht="11.25">
      <c r="B266" s="155"/>
      <c r="D266" s="149" t="s">
        <v>157</v>
      </c>
      <c r="E266" s="156" t="s">
        <v>19</v>
      </c>
      <c r="F266" s="157" t="s">
        <v>528</v>
      </c>
      <c r="H266" s="158">
        <v>4.68</v>
      </c>
      <c r="I266" s="159"/>
      <c r="L266" s="155"/>
      <c r="M266" s="160"/>
      <c r="T266" s="161"/>
      <c r="AT266" s="156" t="s">
        <v>157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146</v>
      </c>
    </row>
    <row r="267" spans="2:51" s="12" customFormat="1" ht="11.25">
      <c r="B267" s="148"/>
      <c r="D267" s="149" t="s">
        <v>157</v>
      </c>
      <c r="E267" s="150" t="s">
        <v>19</v>
      </c>
      <c r="F267" s="151" t="s">
        <v>529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51" s="13" customFormat="1" ht="11.25">
      <c r="B268" s="155"/>
      <c r="D268" s="149" t="s">
        <v>157</v>
      </c>
      <c r="E268" s="156" t="s">
        <v>19</v>
      </c>
      <c r="F268" s="157" t="s">
        <v>530</v>
      </c>
      <c r="H268" s="158">
        <v>12.28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72</v>
      </c>
      <c r="AY268" s="156" t="s">
        <v>146</v>
      </c>
    </row>
    <row r="269" spans="2:51" s="12" customFormat="1" ht="11.25">
      <c r="B269" s="148"/>
      <c r="D269" s="149" t="s">
        <v>157</v>
      </c>
      <c r="E269" s="150" t="s">
        <v>19</v>
      </c>
      <c r="F269" s="151" t="s">
        <v>1001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51" s="13" customFormat="1" ht="11.25">
      <c r="B270" s="155"/>
      <c r="D270" s="149" t="s">
        <v>157</v>
      </c>
      <c r="E270" s="156" t="s">
        <v>19</v>
      </c>
      <c r="F270" s="157" t="s">
        <v>1002</v>
      </c>
      <c r="H270" s="158">
        <v>9.4600000000000009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51" s="12" customFormat="1" ht="11.25">
      <c r="B271" s="148"/>
      <c r="D271" s="149" t="s">
        <v>157</v>
      </c>
      <c r="E271" s="150" t="s">
        <v>19</v>
      </c>
      <c r="F271" s="151" t="s">
        <v>1003</v>
      </c>
      <c r="H271" s="150" t="s">
        <v>19</v>
      </c>
      <c r="I271" s="152"/>
      <c r="L271" s="148"/>
      <c r="M271" s="153"/>
      <c r="T271" s="154"/>
      <c r="AT271" s="150" t="s">
        <v>157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146</v>
      </c>
    </row>
    <row r="272" spans="2:51" s="13" customFormat="1" ht="11.25">
      <c r="B272" s="155"/>
      <c r="D272" s="149" t="s">
        <v>157</v>
      </c>
      <c r="E272" s="156" t="s">
        <v>19</v>
      </c>
      <c r="F272" s="157" t="s">
        <v>1004</v>
      </c>
      <c r="H272" s="158">
        <v>8.35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2" customFormat="1" ht="11.25">
      <c r="B273" s="148"/>
      <c r="D273" s="149" t="s">
        <v>157</v>
      </c>
      <c r="E273" s="150" t="s">
        <v>19</v>
      </c>
      <c r="F273" s="151" t="s">
        <v>1005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1006</v>
      </c>
      <c r="H274" s="158">
        <v>21.48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2" customFormat="1" ht="11.25">
      <c r="B275" s="148"/>
      <c r="D275" s="149" t="s">
        <v>157</v>
      </c>
      <c r="E275" s="150" t="s">
        <v>19</v>
      </c>
      <c r="F275" s="151" t="s">
        <v>1007</v>
      </c>
      <c r="H275" s="150" t="s">
        <v>19</v>
      </c>
      <c r="I275" s="152"/>
      <c r="L275" s="148"/>
      <c r="M275" s="153"/>
      <c r="T275" s="154"/>
      <c r="AT275" s="150" t="s">
        <v>157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146</v>
      </c>
    </row>
    <row r="276" spans="2:65" s="13" customFormat="1" ht="11.25">
      <c r="B276" s="155"/>
      <c r="D276" s="149" t="s">
        <v>157</v>
      </c>
      <c r="E276" s="156" t="s">
        <v>19</v>
      </c>
      <c r="F276" s="157" t="s">
        <v>1008</v>
      </c>
      <c r="H276" s="158">
        <v>11.28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2" customFormat="1" ht="11.25">
      <c r="B277" s="148"/>
      <c r="D277" s="149" t="s">
        <v>157</v>
      </c>
      <c r="E277" s="150" t="s">
        <v>19</v>
      </c>
      <c r="F277" s="151" t="s">
        <v>1009</v>
      </c>
      <c r="H277" s="150" t="s">
        <v>19</v>
      </c>
      <c r="I277" s="152"/>
      <c r="L277" s="148"/>
      <c r="M277" s="153"/>
      <c r="T277" s="154"/>
      <c r="AT277" s="150" t="s">
        <v>157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146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1010</v>
      </c>
      <c r="H278" s="158">
        <v>8.69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2" customFormat="1" ht="11.25">
      <c r="B279" s="148"/>
      <c r="D279" s="149" t="s">
        <v>157</v>
      </c>
      <c r="E279" s="150" t="s">
        <v>19</v>
      </c>
      <c r="F279" s="151" t="s">
        <v>1011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1012</v>
      </c>
      <c r="H280" s="158">
        <v>22.88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2" customFormat="1" ht="11.25">
      <c r="B281" s="148"/>
      <c r="D281" s="149" t="s">
        <v>157</v>
      </c>
      <c r="E281" s="150" t="s">
        <v>19</v>
      </c>
      <c r="F281" s="151" t="s">
        <v>1013</v>
      </c>
      <c r="H281" s="150" t="s">
        <v>19</v>
      </c>
      <c r="I281" s="152"/>
      <c r="L281" s="148"/>
      <c r="M281" s="153"/>
      <c r="T281" s="154"/>
      <c r="AT281" s="150" t="s">
        <v>157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146</v>
      </c>
    </row>
    <row r="282" spans="2:65" s="13" customFormat="1" ht="11.25">
      <c r="B282" s="155"/>
      <c r="D282" s="149" t="s">
        <v>157</v>
      </c>
      <c r="E282" s="156" t="s">
        <v>19</v>
      </c>
      <c r="F282" s="157" t="s">
        <v>1014</v>
      </c>
      <c r="H282" s="158">
        <v>9.36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4" customFormat="1" ht="11.25">
      <c r="B283" s="162"/>
      <c r="D283" s="149" t="s">
        <v>157</v>
      </c>
      <c r="E283" s="163" t="s">
        <v>19</v>
      </c>
      <c r="F283" s="164" t="s">
        <v>161</v>
      </c>
      <c r="H283" s="165">
        <v>184.25</v>
      </c>
      <c r="I283" s="166"/>
      <c r="L283" s="162"/>
      <c r="M283" s="167"/>
      <c r="T283" s="168"/>
      <c r="AT283" s="163" t="s">
        <v>157</v>
      </c>
      <c r="AU283" s="163" t="s">
        <v>82</v>
      </c>
      <c r="AV283" s="14" t="s">
        <v>147</v>
      </c>
      <c r="AW283" s="14" t="s">
        <v>33</v>
      </c>
      <c r="AX283" s="14" t="s">
        <v>80</v>
      </c>
      <c r="AY283" s="163" t="s">
        <v>146</v>
      </c>
    </row>
    <row r="284" spans="2:65" s="1" customFormat="1" ht="24.2" customHeight="1">
      <c r="B284" s="32"/>
      <c r="C284" s="131" t="s">
        <v>261</v>
      </c>
      <c r="D284" s="131" t="s">
        <v>149</v>
      </c>
      <c r="E284" s="132" t="s">
        <v>1019</v>
      </c>
      <c r="F284" s="133" t="s">
        <v>1020</v>
      </c>
      <c r="G284" s="134" t="s">
        <v>152</v>
      </c>
      <c r="H284" s="135">
        <v>184.25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1.5699999999999999E-2</v>
      </c>
      <c r="R284" s="140">
        <f>Q284*H284</f>
        <v>2.8927249999999995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1021</v>
      </c>
    </row>
    <row r="285" spans="2:65" s="1" customFormat="1" ht="11.25">
      <c r="B285" s="32"/>
      <c r="D285" s="144" t="s">
        <v>155</v>
      </c>
      <c r="F285" s="145" t="s">
        <v>1022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 ht="11.25">
      <c r="B286" s="148"/>
      <c r="D286" s="149" t="s">
        <v>157</v>
      </c>
      <c r="E286" s="150" t="s">
        <v>19</v>
      </c>
      <c r="F286" s="151" t="s">
        <v>515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 ht="11.25">
      <c r="B287" s="155"/>
      <c r="D287" s="149" t="s">
        <v>157</v>
      </c>
      <c r="E287" s="156" t="s">
        <v>19</v>
      </c>
      <c r="F287" s="157" t="s">
        <v>516</v>
      </c>
      <c r="H287" s="158">
        <v>11.74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2" customFormat="1" ht="11.25">
      <c r="B288" s="148"/>
      <c r="D288" s="149" t="s">
        <v>157</v>
      </c>
      <c r="E288" s="150" t="s">
        <v>19</v>
      </c>
      <c r="F288" s="151" t="s">
        <v>517</v>
      </c>
      <c r="H288" s="150" t="s">
        <v>19</v>
      </c>
      <c r="I288" s="152"/>
      <c r="L288" s="148"/>
      <c r="M288" s="153"/>
      <c r="T288" s="154"/>
      <c r="AT288" s="150" t="s">
        <v>157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146</v>
      </c>
    </row>
    <row r="289" spans="2:51" s="13" customFormat="1" ht="11.25">
      <c r="B289" s="155"/>
      <c r="D289" s="149" t="s">
        <v>157</v>
      </c>
      <c r="E289" s="156" t="s">
        <v>19</v>
      </c>
      <c r="F289" s="157" t="s">
        <v>518</v>
      </c>
      <c r="H289" s="158">
        <v>29.3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51" s="12" customFormat="1" ht="11.25">
      <c r="B290" s="148"/>
      <c r="D290" s="149" t="s">
        <v>157</v>
      </c>
      <c r="E290" s="150" t="s">
        <v>19</v>
      </c>
      <c r="F290" s="151" t="s">
        <v>519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51" s="13" customFormat="1" ht="11.25">
      <c r="B291" s="155"/>
      <c r="D291" s="149" t="s">
        <v>157</v>
      </c>
      <c r="E291" s="156" t="s">
        <v>19</v>
      </c>
      <c r="F291" s="157" t="s">
        <v>520</v>
      </c>
      <c r="H291" s="158">
        <v>15.02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51" s="12" customFormat="1" ht="11.25">
      <c r="B292" s="148"/>
      <c r="D292" s="149" t="s">
        <v>157</v>
      </c>
      <c r="E292" s="150" t="s">
        <v>19</v>
      </c>
      <c r="F292" s="151" t="s">
        <v>521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51" s="13" customFormat="1" ht="11.25">
      <c r="B293" s="155"/>
      <c r="D293" s="149" t="s">
        <v>157</v>
      </c>
      <c r="E293" s="156" t="s">
        <v>19</v>
      </c>
      <c r="F293" s="157" t="s">
        <v>522</v>
      </c>
      <c r="H293" s="158">
        <v>10.64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51" s="12" customFormat="1" ht="11.25">
      <c r="B294" s="148"/>
      <c r="D294" s="149" t="s">
        <v>157</v>
      </c>
      <c r="E294" s="150" t="s">
        <v>19</v>
      </c>
      <c r="F294" s="151" t="s">
        <v>523</v>
      </c>
      <c r="H294" s="150" t="s">
        <v>19</v>
      </c>
      <c r="I294" s="152"/>
      <c r="L294" s="148"/>
      <c r="M294" s="153"/>
      <c r="T294" s="154"/>
      <c r="AT294" s="150" t="s">
        <v>157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146</v>
      </c>
    </row>
    <row r="295" spans="2:51" s="13" customFormat="1" ht="11.25">
      <c r="B295" s="155"/>
      <c r="D295" s="149" t="s">
        <v>157</v>
      </c>
      <c r="E295" s="156" t="s">
        <v>19</v>
      </c>
      <c r="F295" s="157" t="s">
        <v>524</v>
      </c>
      <c r="H295" s="158">
        <v>7.66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51" s="12" customFormat="1" ht="11.25">
      <c r="B296" s="148"/>
      <c r="D296" s="149" t="s">
        <v>157</v>
      </c>
      <c r="E296" s="150" t="s">
        <v>19</v>
      </c>
      <c r="F296" s="151" t="s">
        <v>525</v>
      </c>
      <c r="H296" s="150" t="s">
        <v>19</v>
      </c>
      <c r="I296" s="152"/>
      <c r="L296" s="148"/>
      <c r="M296" s="153"/>
      <c r="T296" s="154"/>
      <c r="AT296" s="150" t="s">
        <v>157</v>
      </c>
      <c r="AU296" s="150" t="s">
        <v>82</v>
      </c>
      <c r="AV296" s="12" t="s">
        <v>80</v>
      </c>
      <c r="AW296" s="12" t="s">
        <v>33</v>
      </c>
      <c r="AX296" s="12" t="s">
        <v>72</v>
      </c>
      <c r="AY296" s="150" t="s">
        <v>146</v>
      </c>
    </row>
    <row r="297" spans="2:51" s="13" customFormat="1" ht="11.25">
      <c r="B297" s="155"/>
      <c r="D297" s="149" t="s">
        <v>157</v>
      </c>
      <c r="E297" s="156" t="s">
        <v>19</v>
      </c>
      <c r="F297" s="157" t="s">
        <v>526</v>
      </c>
      <c r="H297" s="158">
        <v>1.43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51" s="12" customFormat="1" ht="11.25">
      <c r="B298" s="148"/>
      <c r="D298" s="149" t="s">
        <v>157</v>
      </c>
      <c r="E298" s="150" t="s">
        <v>19</v>
      </c>
      <c r="F298" s="151" t="s">
        <v>527</v>
      </c>
      <c r="H298" s="150" t="s">
        <v>19</v>
      </c>
      <c r="I298" s="152"/>
      <c r="L298" s="148"/>
      <c r="M298" s="153"/>
      <c r="T298" s="154"/>
      <c r="AT298" s="150" t="s">
        <v>157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146</v>
      </c>
    </row>
    <row r="299" spans="2:51" s="13" customFormat="1" ht="11.25">
      <c r="B299" s="155"/>
      <c r="D299" s="149" t="s">
        <v>157</v>
      </c>
      <c r="E299" s="156" t="s">
        <v>19</v>
      </c>
      <c r="F299" s="157" t="s">
        <v>528</v>
      </c>
      <c r="H299" s="158">
        <v>4.68</v>
      </c>
      <c r="I299" s="159"/>
      <c r="L299" s="155"/>
      <c r="M299" s="160"/>
      <c r="T299" s="161"/>
      <c r="AT299" s="156" t="s">
        <v>157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146</v>
      </c>
    </row>
    <row r="300" spans="2:51" s="12" customFormat="1" ht="11.25">
      <c r="B300" s="148"/>
      <c r="D300" s="149" t="s">
        <v>157</v>
      </c>
      <c r="E300" s="150" t="s">
        <v>19</v>
      </c>
      <c r="F300" s="151" t="s">
        <v>529</v>
      </c>
      <c r="H300" s="150" t="s">
        <v>19</v>
      </c>
      <c r="I300" s="152"/>
      <c r="L300" s="148"/>
      <c r="M300" s="153"/>
      <c r="T300" s="154"/>
      <c r="AT300" s="150" t="s">
        <v>157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146</v>
      </c>
    </row>
    <row r="301" spans="2:51" s="13" customFormat="1" ht="11.25">
      <c r="B301" s="155"/>
      <c r="D301" s="149" t="s">
        <v>157</v>
      </c>
      <c r="E301" s="156" t="s">
        <v>19</v>
      </c>
      <c r="F301" s="157" t="s">
        <v>530</v>
      </c>
      <c r="H301" s="158">
        <v>12.28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146</v>
      </c>
    </row>
    <row r="302" spans="2:51" s="12" customFormat="1" ht="11.25">
      <c r="B302" s="148"/>
      <c r="D302" s="149" t="s">
        <v>157</v>
      </c>
      <c r="E302" s="150" t="s">
        <v>19</v>
      </c>
      <c r="F302" s="151" t="s">
        <v>1001</v>
      </c>
      <c r="H302" s="150" t="s">
        <v>19</v>
      </c>
      <c r="I302" s="152"/>
      <c r="L302" s="148"/>
      <c r="M302" s="153"/>
      <c r="T302" s="154"/>
      <c r="AT302" s="150" t="s">
        <v>157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146</v>
      </c>
    </row>
    <row r="303" spans="2:51" s="13" customFormat="1" ht="11.25">
      <c r="B303" s="155"/>
      <c r="D303" s="149" t="s">
        <v>157</v>
      </c>
      <c r="E303" s="156" t="s">
        <v>19</v>
      </c>
      <c r="F303" s="157" t="s">
        <v>1002</v>
      </c>
      <c r="H303" s="158">
        <v>9.4600000000000009</v>
      </c>
      <c r="I303" s="159"/>
      <c r="L303" s="155"/>
      <c r="M303" s="160"/>
      <c r="T303" s="161"/>
      <c r="AT303" s="156" t="s">
        <v>157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146</v>
      </c>
    </row>
    <row r="304" spans="2:51" s="12" customFormat="1" ht="11.25">
      <c r="B304" s="148"/>
      <c r="D304" s="149" t="s">
        <v>157</v>
      </c>
      <c r="E304" s="150" t="s">
        <v>19</v>
      </c>
      <c r="F304" s="151" t="s">
        <v>1003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 ht="11.25">
      <c r="B305" s="155"/>
      <c r="D305" s="149" t="s">
        <v>157</v>
      </c>
      <c r="E305" s="156" t="s">
        <v>19</v>
      </c>
      <c r="F305" s="157" t="s">
        <v>1004</v>
      </c>
      <c r="H305" s="158">
        <v>8.35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2" customFormat="1" ht="11.25">
      <c r="B306" s="148"/>
      <c r="D306" s="149" t="s">
        <v>157</v>
      </c>
      <c r="E306" s="150" t="s">
        <v>19</v>
      </c>
      <c r="F306" s="151" t="s">
        <v>1005</v>
      </c>
      <c r="H306" s="150" t="s">
        <v>19</v>
      </c>
      <c r="I306" s="152"/>
      <c r="L306" s="148"/>
      <c r="M306" s="153"/>
      <c r="T306" s="154"/>
      <c r="AT306" s="150" t="s">
        <v>157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146</v>
      </c>
    </row>
    <row r="307" spans="2:65" s="13" customFormat="1" ht="11.25">
      <c r="B307" s="155"/>
      <c r="D307" s="149" t="s">
        <v>157</v>
      </c>
      <c r="E307" s="156" t="s">
        <v>19</v>
      </c>
      <c r="F307" s="157" t="s">
        <v>1006</v>
      </c>
      <c r="H307" s="158">
        <v>21.48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2" customFormat="1" ht="11.25">
      <c r="B308" s="148"/>
      <c r="D308" s="149" t="s">
        <v>157</v>
      </c>
      <c r="E308" s="150" t="s">
        <v>19</v>
      </c>
      <c r="F308" s="151" t="s">
        <v>1007</v>
      </c>
      <c r="H308" s="150" t="s">
        <v>19</v>
      </c>
      <c r="I308" s="152"/>
      <c r="L308" s="148"/>
      <c r="M308" s="153"/>
      <c r="T308" s="154"/>
      <c r="AT308" s="150" t="s">
        <v>157</v>
      </c>
      <c r="AU308" s="150" t="s">
        <v>82</v>
      </c>
      <c r="AV308" s="12" t="s">
        <v>80</v>
      </c>
      <c r="AW308" s="12" t="s">
        <v>33</v>
      </c>
      <c r="AX308" s="12" t="s">
        <v>72</v>
      </c>
      <c r="AY308" s="150" t="s">
        <v>146</v>
      </c>
    </row>
    <row r="309" spans="2:65" s="13" customFormat="1" ht="11.25">
      <c r="B309" s="155"/>
      <c r="D309" s="149" t="s">
        <v>157</v>
      </c>
      <c r="E309" s="156" t="s">
        <v>19</v>
      </c>
      <c r="F309" s="157" t="s">
        <v>1008</v>
      </c>
      <c r="H309" s="158">
        <v>11.28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2" customFormat="1" ht="11.25">
      <c r="B310" s="148"/>
      <c r="D310" s="149" t="s">
        <v>157</v>
      </c>
      <c r="E310" s="150" t="s">
        <v>19</v>
      </c>
      <c r="F310" s="151" t="s">
        <v>1009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 ht="11.25">
      <c r="B311" s="155"/>
      <c r="D311" s="149" t="s">
        <v>157</v>
      </c>
      <c r="E311" s="156" t="s">
        <v>19</v>
      </c>
      <c r="F311" s="157" t="s">
        <v>1010</v>
      </c>
      <c r="H311" s="158">
        <v>8.69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146</v>
      </c>
    </row>
    <row r="312" spans="2:65" s="12" customFormat="1" ht="11.25">
      <c r="B312" s="148"/>
      <c r="D312" s="149" t="s">
        <v>157</v>
      </c>
      <c r="E312" s="150" t="s">
        <v>19</v>
      </c>
      <c r="F312" s="151" t="s">
        <v>1011</v>
      </c>
      <c r="H312" s="150" t="s">
        <v>19</v>
      </c>
      <c r="I312" s="152"/>
      <c r="L312" s="148"/>
      <c r="M312" s="153"/>
      <c r="T312" s="154"/>
      <c r="AT312" s="150" t="s">
        <v>157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146</v>
      </c>
    </row>
    <row r="313" spans="2:65" s="13" customFormat="1" ht="11.25">
      <c r="B313" s="155"/>
      <c r="D313" s="149" t="s">
        <v>157</v>
      </c>
      <c r="E313" s="156" t="s">
        <v>19</v>
      </c>
      <c r="F313" s="157" t="s">
        <v>1012</v>
      </c>
      <c r="H313" s="158">
        <v>22.88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146</v>
      </c>
    </row>
    <row r="314" spans="2:65" s="12" customFormat="1" ht="11.25">
      <c r="B314" s="148"/>
      <c r="D314" s="149" t="s">
        <v>157</v>
      </c>
      <c r="E314" s="150" t="s">
        <v>19</v>
      </c>
      <c r="F314" s="151" t="s">
        <v>1013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 ht="11.25">
      <c r="B315" s="155"/>
      <c r="D315" s="149" t="s">
        <v>157</v>
      </c>
      <c r="E315" s="156" t="s">
        <v>19</v>
      </c>
      <c r="F315" s="157" t="s">
        <v>1014</v>
      </c>
      <c r="H315" s="158">
        <v>9.36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146</v>
      </c>
    </row>
    <row r="316" spans="2:65" s="14" customFormat="1" ht="11.25">
      <c r="B316" s="162"/>
      <c r="D316" s="149" t="s">
        <v>157</v>
      </c>
      <c r="E316" s="163" t="s">
        <v>19</v>
      </c>
      <c r="F316" s="164" t="s">
        <v>161</v>
      </c>
      <c r="H316" s="165">
        <v>184.25</v>
      </c>
      <c r="I316" s="166"/>
      <c r="L316" s="162"/>
      <c r="M316" s="167"/>
      <c r="T316" s="168"/>
      <c r="AT316" s="163" t="s">
        <v>157</v>
      </c>
      <c r="AU316" s="163" t="s">
        <v>82</v>
      </c>
      <c r="AV316" s="14" t="s">
        <v>147</v>
      </c>
      <c r="AW316" s="14" t="s">
        <v>33</v>
      </c>
      <c r="AX316" s="14" t="s">
        <v>80</v>
      </c>
      <c r="AY316" s="163" t="s">
        <v>146</v>
      </c>
    </row>
    <row r="317" spans="2:65" s="1" customFormat="1" ht="16.5" customHeight="1">
      <c r="B317" s="32"/>
      <c r="C317" s="131" t="s">
        <v>7</v>
      </c>
      <c r="D317" s="131" t="s">
        <v>149</v>
      </c>
      <c r="E317" s="132" t="s">
        <v>1023</v>
      </c>
      <c r="F317" s="133" t="s">
        <v>1024</v>
      </c>
      <c r="G317" s="134" t="s">
        <v>152</v>
      </c>
      <c r="H317" s="135">
        <v>488.74</v>
      </c>
      <c r="I317" s="136"/>
      <c r="J317" s="137">
        <f>ROUND(I317*H317,2)</f>
        <v>0</v>
      </c>
      <c r="K317" s="133" t="s">
        <v>638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2.5999999999999998E-4</v>
      </c>
      <c r="R317" s="140">
        <f>Q317*H317</f>
        <v>0.1270724</v>
      </c>
      <c r="S317" s="140">
        <v>0</v>
      </c>
      <c r="T317" s="141">
        <f>S317*H317</f>
        <v>0</v>
      </c>
      <c r="AR317" s="142" t="s">
        <v>147</v>
      </c>
      <c r="AT317" s="142" t="s">
        <v>149</v>
      </c>
      <c r="AU317" s="142" t="s">
        <v>82</v>
      </c>
      <c r="AY317" s="17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80</v>
      </c>
      <c r="BK317" s="143">
        <f>ROUND(I317*H317,2)</f>
        <v>0</v>
      </c>
      <c r="BL317" s="17" t="s">
        <v>147</v>
      </c>
      <c r="BM317" s="142" t="s">
        <v>1025</v>
      </c>
    </row>
    <row r="318" spans="2:65" s="1" customFormat="1" ht="11.25">
      <c r="B318" s="32"/>
      <c r="D318" s="144" t="s">
        <v>155</v>
      </c>
      <c r="F318" s="145" t="s">
        <v>1026</v>
      </c>
      <c r="I318" s="146"/>
      <c r="L318" s="32"/>
      <c r="M318" s="147"/>
      <c r="T318" s="53"/>
      <c r="AT318" s="17" t="s">
        <v>155</v>
      </c>
      <c r="AU318" s="17" t="s">
        <v>82</v>
      </c>
    </row>
    <row r="319" spans="2:65" s="12" customFormat="1" ht="11.25">
      <c r="B319" s="148"/>
      <c r="D319" s="149" t="s">
        <v>157</v>
      </c>
      <c r="E319" s="150" t="s">
        <v>19</v>
      </c>
      <c r="F319" s="151" t="s">
        <v>515</v>
      </c>
      <c r="H319" s="150" t="s">
        <v>19</v>
      </c>
      <c r="I319" s="152"/>
      <c r="L319" s="148"/>
      <c r="M319" s="153"/>
      <c r="T319" s="154"/>
      <c r="AT319" s="150" t="s">
        <v>157</v>
      </c>
      <c r="AU319" s="150" t="s">
        <v>82</v>
      </c>
      <c r="AV319" s="12" t="s">
        <v>80</v>
      </c>
      <c r="AW319" s="12" t="s">
        <v>33</v>
      </c>
      <c r="AX319" s="12" t="s">
        <v>72</v>
      </c>
      <c r="AY319" s="150" t="s">
        <v>146</v>
      </c>
    </row>
    <row r="320" spans="2:65" s="13" customFormat="1" ht="11.25">
      <c r="B320" s="155"/>
      <c r="D320" s="149" t="s">
        <v>157</v>
      </c>
      <c r="E320" s="156" t="s">
        <v>19</v>
      </c>
      <c r="F320" s="157" t="s">
        <v>1027</v>
      </c>
      <c r="H320" s="158">
        <v>50.12</v>
      </c>
      <c r="I320" s="159"/>
      <c r="L320" s="155"/>
      <c r="M320" s="160"/>
      <c r="T320" s="161"/>
      <c r="AT320" s="156" t="s">
        <v>157</v>
      </c>
      <c r="AU320" s="156" t="s">
        <v>82</v>
      </c>
      <c r="AV320" s="13" t="s">
        <v>82</v>
      </c>
      <c r="AW320" s="13" t="s">
        <v>33</v>
      </c>
      <c r="AX320" s="13" t="s">
        <v>72</v>
      </c>
      <c r="AY320" s="156" t="s">
        <v>146</v>
      </c>
    </row>
    <row r="321" spans="2:51" s="12" customFormat="1" ht="11.25">
      <c r="B321" s="148"/>
      <c r="D321" s="149" t="s">
        <v>157</v>
      </c>
      <c r="E321" s="150" t="s">
        <v>19</v>
      </c>
      <c r="F321" s="151" t="s">
        <v>517</v>
      </c>
      <c r="H321" s="150" t="s">
        <v>19</v>
      </c>
      <c r="I321" s="152"/>
      <c r="L321" s="148"/>
      <c r="M321" s="153"/>
      <c r="T321" s="154"/>
      <c r="AT321" s="150" t="s">
        <v>157</v>
      </c>
      <c r="AU321" s="150" t="s">
        <v>82</v>
      </c>
      <c r="AV321" s="12" t="s">
        <v>80</v>
      </c>
      <c r="AW321" s="12" t="s">
        <v>33</v>
      </c>
      <c r="AX321" s="12" t="s">
        <v>72</v>
      </c>
      <c r="AY321" s="150" t="s">
        <v>146</v>
      </c>
    </row>
    <row r="322" spans="2:51" s="13" customFormat="1" ht="11.25">
      <c r="B322" s="155"/>
      <c r="D322" s="149" t="s">
        <v>157</v>
      </c>
      <c r="E322" s="156" t="s">
        <v>19</v>
      </c>
      <c r="F322" s="157" t="s">
        <v>1028</v>
      </c>
      <c r="H322" s="158">
        <v>63</v>
      </c>
      <c r="I322" s="159"/>
      <c r="L322" s="155"/>
      <c r="M322" s="160"/>
      <c r="T322" s="161"/>
      <c r="AT322" s="156" t="s">
        <v>157</v>
      </c>
      <c r="AU322" s="156" t="s">
        <v>82</v>
      </c>
      <c r="AV322" s="13" t="s">
        <v>82</v>
      </c>
      <c r="AW322" s="13" t="s">
        <v>33</v>
      </c>
      <c r="AX322" s="13" t="s">
        <v>72</v>
      </c>
      <c r="AY322" s="156" t="s">
        <v>146</v>
      </c>
    </row>
    <row r="323" spans="2:51" s="12" customFormat="1" ht="11.25">
      <c r="B323" s="148"/>
      <c r="D323" s="149" t="s">
        <v>157</v>
      </c>
      <c r="E323" s="150" t="s">
        <v>19</v>
      </c>
      <c r="F323" s="151" t="s">
        <v>519</v>
      </c>
      <c r="H323" s="150" t="s">
        <v>19</v>
      </c>
      <c r="I323" s="152"/>
      <c r="L323" s="148"/>
      <c r="M323" s="153"/>
      <c r="T323" s="154"/>
      <c r="AT323" s="150" t="s">
        <v>157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146</v>
      </c>
    </row>
    <row r="324" spans="2:51" s="13" customFormat="1" ht="11.25">
      <c r="B324" s="155"/>
      <c r="D324" s="149" t="s">
        <v>157</v>
      </c>
      <c r="E324" s="156" t="s">
        <v>19</v>
      </c>
      <c r="F324" s="157" t="s">
        <v>1029</v>
      </c>
      <c r="H324" s="158">
        <v>35.700000000000003</v>
      </c>
      <c r="I324" s="159"/>
      <c r="L324" s="155"/>
      <c r="M324" s="160"/>
      <c r="T324" s="161"/>
      <c r="AT324" s="156" t="s">
        <v>157</v>
      </c>
      <c r="AU324" s="156" t="s">
        <v>82</v>
      </c>
      <c r="AV324" s="13" t="s">
        <v>82</v>
      </c>
      <c r="AW324" s="13" t="s">
        <v>33</v>
      </c>
      <c r="AX324" s="13" t="s">
        <v>72</v>
      </c>
      <c r="AY324" s="156" t="s">
        <v>146</v>
      </c>
    </row>
    <row r="325" spans="2:51" s="12" customFormat="1" ht="11.25">
      <c r="B325" s="148"/>
      <c r="D325" s="149" t="s">
        <v>157</v>
      </c>
      <c r="E325" s="150" t="s">
        <v>19</v>
      </c>
      <c r="F325" s="151" t="s">
        <v>521</v>
      </c>
      <c r="H325" s="150" t="s">
        <v>19</v>
      </c>
      <c r="I325" s="152"/>
      <c r="L325" s="148"/>
      <c r="M325" s="153"/>
      <c r="T325" s="154"/>
      <c r="AT325" s="150" t="s">
        <v>157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146</v>
      </c>
    </row>
    <row r="326" spans="2:51" s="13" customFormat="1" ht="11.25">
      <c r="B326" s="155"/>
      <c r="D326" s="149" t="s">
        <v>157</v>
      </c>
      <c r="E326" s="156" t="s">
        <v>19</v>
      </c>
      <c r="F326" s="157" t="s">
        <v>1030</v>
      </c>
      <c r="H326" s="158">
        <v>33.18</v>
      </c>
      <c r="I326" s="159"/>
      <c r="L326" s="155"/>
      <c r="M326" s="160"/>
      <c r="T326" s="161"/>
      <c r="AT326" s="156" t="s">
        <v>157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146</v>
      </c>
    </row>
    <row r="327" spans="2:51" s="12" customFormat="1" ht="11.25">
      <c r="B327" s="148"/>
      <c r="D327" s="149" t="s">
        <v>157</v>
      </c>
      <c r="E327" s="150" t="s">
        <v>19</v>
      </c>
      <c r="F327" s="151" t="s">
        <v>523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51" s="13" customFormat="1" ht="11.25">
      <c r="B328" s="155"/>
      <c r="D328" s="149" t="s">
        <v>157</v>
      </c>
      <c r="E328" s="156" t="s">
        <v>19</v>
      </c>
      <c r="F328" s="157" t="s">
        <v>1031</v>
      </c>
      <c r="H328" s="158">
        <v>23.52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146</v>
      </c>
    </row>
    <row r="329" spans="2:51" s="12" customFormat="1" ht="11.25">
      <c r="B329" s="148"/>
      <c r="D329" s="149" t="s">
        <v>157</v>
      </c>
      <c r="E329" s="150" t="s">
        <v>19</v>
      </c>
      <c r="F329" s="151" t="s">
        <v>1032</v>
      </c>
      <c r="H329" s="150" t="s">
        <v>19</v>
      </c>
      <c r="I329" s="152"/>
      <c r="L329" s="148"/>
      <c r="M329" s="153"/>
      <c r="T329" s="154"/>
      <c r="AT329" s="150" t="s">
        <v>157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146</v>
      </c>
    </row>
    <row r="330" spans="2:51" s="13" customFormat="1" ht="11.25">
      <c r="B330" s="155"/>
      <c r="D330" s="149" t="s">
        <v>157</v>
      </c>
      <c r="E330" s="156" t="s">
        <v>19</v>
      </c>
      <c r="F330" s="157" t="s">
        <v>1033</v>
      </c>
      <c r="H330" s="158">
        <v>21.84</v>
      </c>
      <c r="I330" s="159"/>
      <c r="L330" s="155"/>
      <c r="M330" s="160"/>
      <c r="T330" s="161"/>
      <c r="AT330" s="156" t="s">
        <v>157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146</v>
      </c>
    </row>
    <row r="331" spans="2:51" s="12" customFormat="1" ht="11.25">
      <c r="B331" s="148"/>
      <c r="D331" s="149" t="s">
        <v>157</v>
      </c>
      <c r="E331" s="150" t="s">
        <v>19</v>
      </c>
      <c r="F331" s="151" t="s">
        <v>529</v>
      </c>
      <c r="H331" s="150" t="s">
        <v>19</v>
      </c>
      <c r="I331" s="152"/>
      <c r="L331" s="148"/>
      <c r="M331" s="153"/>
      <c r="T331" s="154"/>
      <c r="AT331" s="150" t="s">
        <v>157</v>
      </c>
      <c r="AU331" s="150" t="s">
        <v>82</v>
      </c>
      <c r="AV331" s="12" t="s">
        <v>80</v>
      </c>
      <c r="AW331" s="12" t="s">
        <v>33</v>
      </c>
      <c r="AX331" s="12" t="s">
        <v>72</v>
      </c>
      <c r="AY331" s="150" t="s">
        <v>146</v>
      </c>
    </row>
    <row r="332" spans="2:51" s="13" customFormat="1" ht="11.25">
      <c r="B332" s="155"/>
      <c r="D332" s="149" t="s">
        <v>157</v>
      </c>
      <c r="E332" s="156" t="s">
        <v>19</v>
      </c>
      <c r="F332" s="157" t="s">
        <v>1034</v>
      </c>
      <c r="H332" s="158">
        <v>43.96</v>
      </c>
      <c r="I332" s="159"/>
      <c r="L332" s="155"/>
      <c r="M332" s="160"/>
      <c r="T332" s="161"/>
      <c r="AT332" s="156" t="s">
        <v>157</v>
      </c>
      <c r="AU332" s="156" t="s">
        <v>82</v>
      </c>
      <c r="AV332" s="13" t="s">
        <v>82</v>
      </c>
      <c r="AW332" s="13" t="s">
        <v>33</v>
      </c>
      <c r="AX332" s="13" t="s">
        <v>72</v>
      </c>
      <c r="AY332" s="156" t="s">
        <v>146</v>
      </c>
    </row>
    <row r="333" spans="2:51" s="12" customFormat="1" ht="11.25">
      <c r="B333" s="148"/>
      <c r="D333" s="149" t="s">
        <v>157</v>
      </c>
      <c r="E333" s="150" t="s">
        <v>19</v>
      </c>
      <c r="F333" s="151" t="s">
        <v>1001</v>
      </c>
      <c r="H333" s="150" t="s">
        <v>19</v>
      </c>
      <c r="I333" s="152"/>
      <c r="L333" s="148"/>
      <c r="M333" s="153"/>
      <c r="T333" s="154"/>
      <c r="AT333" s="150" t="s">
        <v>157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146</v>
      </c>
    </row>
    <row r="334" spans="2:51" s="13" customFormat="1" ht="11.25">
      <c r="B334" s="155"/>
      <c r="D334" s="149" t="s">
        <v>157</v>
      </c>
      <c r="E334" s="156" t="s">
        <v>19</v>
      </c>
      <c r="F334" s="157" t="s">
        <v>1035</v>
      </c>
      <c r="H334" s="158">
        <v>18.62</v>
      </c>
      <c r="I334" s="159"/>
      <c r="L334" s="155"/>
      <c r="M334" s="160"/>
      <c r="T334" s="161"/>
      <c r="AT334" s="156" t="s">
        <v>157</v>
      </c>
      <c r="AU334" s="156" t="s">
        <v>82</v>
      </c>
      <c r="AV334" s="13" t="s">
        <v>82</v>
      </c>
      <c r="AW334" s="13" t="s">
        <v>33</v>
      </c>
      <c r="AX334" s="13" t="s">
        <v>72</v>
      </c>
      <c r="AY334" s="156" t="s">
        <v>146</v>
      </c>
    </row>
    <row r="335" spans="2:51" s="12" customFormat="1" ht="11.25">
      <c r="B335" s="148"/>
      <c r="D335" s="149" t="s">
        <v>157</v>
      </c>
      <c r="E335" s="150" t="s">
        <v>19</v>
      </c>
      <c r="F335" s="151" t="s">
        <v>1003</v>
      </c>
      <c r="H335" s="150" t="s">
        <v>19</v>
      </c>
      <c r="I335" s="152"/>
      <c r="L335" s="148"/>
      <c r="M335" s="153"/>
      <c r="T335" s="154"/>
      <c r="AT335" s="150" t="s">
        <v>157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146</v>
      </c>
    </row>
    <row r="336" spans="2:51" s="13" customFormat="1" ht="11.25">
      <c r="B336" s="155"/>
      <c r="D336" s="149" t="s">
        <v>157</v>
      </c>
      <c r="E336" s="156" t="s">
        <v>19</v>
      </c>
      <c r="F336" s="157" t="s">
        <v>1036</v>
      </c>
      <c r="H336" s="158">
        <v>15.4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2" customFormat="1" ht="11.25">
      <c r="B337" s="148"/>
      <c r="D337" s="149" t="s">
        <v>157</v>
      </c>
      <c r="E337" s="150" t="s">
        <v>19</v>
      </c>
      <c r="F337" s="151" t="s">
        <v>1005</v>
      </c>
      <c r="H337" s="150" t="s">
        <v>19</v>
      </c>
      <c r="I337" s="152"/>
      <c r="L337" s="148"/>
      <c r="M337" s="153"/>
      <c r="T337" s="154"/>
      <c r="AT337" s="150" t="s">
        <v>157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146</v>
      </c>
    </row>
    <row r="338" spans="2:65" s="13" customFormat="1" ht="11.25">
      <c r="B338" s="155"/>
      <c r="D338" s="149" t="s">
        <v>157</v>
      </c>
      <c r="E338" s="156" t="s">
        <v>19</v>
      </c>
      <c r="F338" s="157" t="s">
        <v>1037</v>
      </c>
      <c r="H338" s="158">
        <v>36.96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2" customFormat="1" ht="11.25">
      <c r="B339" s="148"/>
      <c r="D339" s="149" t="s">
        <v>157</v>
      </c>
      <c r="E339" s="150" t="s">
        <v>19</v>
      </c>
      <c r="F339" s="151" t="s">
        <v>1007</v>
      </c>
      <c r="H339" s="150" t="s">
        <v>19</v>
      </c>
      <c r="I339" s="152"/>
      <c r="L339" s="148"/>
      <c r="M339" s="153"/>
      <c r="T339" s="154"/>
      <c r="AT339" s="150" t="s">
        <v>157</v>
      </c>
      <c r="AU339" s="150" t="s">
        <v>82</v>
      </c>
      <c r="AV339" s="12" t="s">
        <v>80</v>
      </c>
      <c r="AW339" s="12" t="s">
        <v>33</v>
      </c>
      <c r="AX339" s="12" t="s">
        <v>72</v>
      </c>
      <c r="AY339" s="150" t="s">
        <v>146</v>
      </c>
    </row>
    <row r="340" spans="2:65" s="13" customFormat="1" ht="11.25">
      <c r="B340" s="155"/>
      <c r="D340" s="149" t="s">
        <v>157</v>
      </c>
      <c r="E340" s="156" t="s">
        <v>19</v>
      </c>
      <c r="F340" s="157" t="s">
        <v>1038</v>
      </c>
      <c r="H340" s="158">
        <v>10.36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 ht="11.25">
      <c r="B341" s="148"/>
      <c r="D341" s="149" t="s">
        <v>157</v>
      </c>
      <c r="E341" s="150" t="s">
        <v>19</v>
      </c>
      <c r="F341" s="151" t="s">
        <v>1009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 ht="11.25">
      <c r="B342" s="155"/>
      <c r="D342" s="149" t="s">
        <v>157</v>
      </c>
      <c r="E342" s="156" t="s">
        <v>19</v>
      </c>
      <c r="F342" s="157" t="s">
        <v>1039</v>
      </c>
      <c r="H342" s="158">
        <v>7.56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2" customFormat="1" ht="11.25">
      <c r="B343" s="148"/>
      <c r="D343" s="149" t="s">
        <v>157</v>
      </c>
      <c r="E343" s="150" t="s">
        <v>19</v>
      </c>
      <c r="F343" s="151" t="s">
        <v>1011</v>
      </c>
      <c r="H343" s="150" t="s">
        <v>19</v>
      </c>
      <c r="I343" s="152"/>
      <c r="L343" s="148"/>
      <c r="M343" s="153"/>
      <c r="T343" s="154"/>
      <c r="AT343" s="150" t="s">
        <v>157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146</v>
      </c>
    </row>
    <row r="344" spans="2:65" s="13" customFormat="1" ht="11.25">
      <c r="B344" s="155"/>
      <c r="D344" s="149" t="s">
        <v>157</v>
      </c>
      <c r="E344" s="156" t="s">
        <v>19</v>
      </c>
      <c r="F344" s="157" t="s">
        <v>1040</v>
      </c>
      <c r="H344" s="158">
        <v>26.18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2" customFormat="1" ht="11.25">
      <c r="B345" s="148"/>
      <c r="D345" s="149" t="s">
        <v>157</v>
      </c>
      <c r="E345" s="150" t="s">
        <v>19</v>
      </c>
      <c r="F345" s="151" t="s">
        <v>1013</v>
      </c>
      <c r="H345" s="150" t="s">
        <v>19</v>
      </c>
      <c r="I345" s="152"/>
      <c r="L345" s="148"/>
      <c r="M345" s="153"/>
      <c r="T345" s="154"/>
      <c r="AT345" s="150" t="s">
        <v>157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146</v>
      </c>
    </row>
    <row r="346" spans="2:65" s="13" customFormat="1" ht="11.25">
      <c r="B346" s="155"/>
      <c r="D346" s="149" t="s">
        <v>157</v>
      </c>
      <c r="E346" s="156" t="s">
        <v>19</v>
      </c>
      <c r="F346" s="157" t="s">
        <v>1041</v>
      </c>
      <c r="H346" s="158">
        <v>22.4</v>
      </c>
      <c r="I346" s="159"/>
      <c r="L346" s="155"/>
      <c r="M346" s="160"/>
      <c r="T346" s="161"/>
      <c r="AT346" s="156" t="s">
        <v>157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146</v>
      </c>
    </row>
    <row r="347" spans="2:65" s="12" customFormat="1" ht="11.25">
      <c r="B347" s="148"/>
      <c r="D347" s="149" t="s">
        <v>157</v>
      </c>
      <c r="E347" s="150" t="s">
        <v>19</v>
      </c>
      <c r="F347" s="151" t="s">
        <v>1042</v>
      </c>
      <c r="H347" s="150" t="s">
        <v>19</v>
      </c>
      <c r="I347" s="152"/>
      <c r="L347" s="148"/>
      <c r="M347" s="153"/>
      <c r="T347" s="154"/>
      <c r="AT347" s="150" t="s">
        <v>157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146</v>
      </c>
    </row>
    <row r="348" spans="2:65" s="13" customFormat="1" ht="11.25">
      <c r="B348" s="155"/>
      <c r="D348" s="149" t="s">
        <v>157</v>
      </c>
      <c r="E348" s="156" t="s">
        <v>19</v>
      </c>
      <c r="F348" s="157" t="s">
        <v>1043</v>
      </c>
      <c r="H348" s="158">
        <v>79.94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4" customFormat="1" ht="11.25">
      <c r="B349" s="162"/>
      <c r="D349" s="149" t="s">
        <v>157</v>
      </c>
      <c r="E349" s="163" t="s">
        <v>19</v>
      </c>
      <c r="F349" s="164" t="s">
        <v>161</v>
      </c>
      <c r="H349" s="165">
        <v>488.74</v>
      </c>
      <c r="I349" s="166"/>
      <c r="L349" s="162"/>
      <c r="M349" s="167"/>
      <c r="T349" s="168"/>
      <c r="AT349" s="163" t="s">
        <v>157</v>
      </c>
      <c r="AU349" s="163" t="s">
        <v>82</v>
      </c>
      <c r="AV349" s="14" t="s">
        <v>147</v>
      </c>
      <c r="AW349" s="14" t="s">
        <v>33</v>
      </c>
      <c r="AX349" s="14" t="s">
        <v>80</v>
      </c>
      <c r="AY349" s="163" t="s">
        <v>146</v>
      </c>
    </row>
    <row r="350" spans="2:65" s="1" customFormat="1" ht="24.2" customHeight="1">
      <c r="B350" s="32"/>
      <c r="C350" s="131" t="s">
        <v>271</v>
      </c>
      <c r="D350" s="131" t="s">
        <v>149</v>
      </c>
      <c r="E350" s="132" t="s">
        <v>1044</v>
      </c>
      <c r="F350" s="133" t="s">
        <v>1045</v>
      </c>
      <c r="G350" s="134" t="s">
        <v>152</v>
      </c>
      <c r="H350" s="135">
        <v>79.94</v>
      </c>
      <c r="I350" s="136"/>
      <c r="J350" s="137">
        <f>ROUND(I350*H350,2)</f>
        <v>0</v>
      </c>
      <c r="K350" s="133" t="s">
        <v>638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4.3800000000000002E-3</v>
      </c>
      <c r="R350" s="140">
        <f>Q350*H350</f>
        <v>0.35013719999999998</v>
      </c>
      <c r="S350" s="140">
        <v>0</v>
      </c>
      <c r="T350" s="141">
        <f>S350*H350</f>
        <v>0</v>
      </c>
      <c r="AR350" s="142" t="s">
        <v>147</v>
      </c>
      <c r="AT350" s="142" t="s">
        <v>149</v>
      </c>
      <c r="AU350" s="142" t="s">
        <v>82</v>
      </c>
      <c r="AY350" s="17" t="s">
        <v>146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80</v>
      </c>
      <c r="BK350" s="143">
        <f>ROUND(I350*H350,2)</f>
        <v>0</v>
      </c>
      <c r="BL350" s="17" t="s">
        <v>147</v>
      </c>
      <c r="BM350" s="142" t="s">
        <v>1046</v>
      </c>
    </row>
    <row r="351" spans="2:65" s="1" customFormat="1" ht="11.25">
      <c r="B351" s="32"/>
      <c r="D351" s="144" t="s">
        <v>155</v>
      </c>
      <c r="F351" s="145" t="s">
        <v>1047</v>
      </c>
      <c r="I351" s="146"/>
      <c r="L351" s="32"/>
      <c r="M351" s="147"/>
      <c r="T351" s="53"/>
      <c r="AT351" s="17" t="s">
        <v>155</v>
      </c>
      <c r="AU351" s="17" t="s">
        <v>82</v>
      </c>
    </row>
    <row r="352" spans="2:65" s="12" customFormat="1" ht="11.25">
      <c r="B352" s="148"/>
      <c r="D352" s="149" t="s">
        <v>157</v>
      </c>
      <c r="E352" s="150" t="s">
        <v>19</v>
      </c>
      <c r="F352" s="151" t="s">
        <v>1042</v>
      </c>
      <c r="H352" s="150" t="s">
        <v>19</v>
      </c>
      <c r="I352" s="152"/>
      <c r="L352" s="148"/>
      <c r="M352" s="153"/>
      <c r="T352" s="154"/>
      <c r="AT352" s="150" t="s">
        <v>157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146</v>
      </c>
    </row>
    <row r="353" spans="2:65" s="13" customFormat="1" ht="11.25">
      <c r="B353" s="155"/>
      <c r="D353" s="149" t="s">
        <v>157</v>
      </c>
      <c r="E353" s="156" t="s">
        <v>19</v>
      </c>
      <c r="F353" s="157" t="s">
        <v>1043</v>
      </c>
      <c r="H353" s="158">
        <v>79.94</v>
      </c>
      <c r="I353" s="159"/>
      <c r="L353" s="155"/>
      <c r="M353" s="160"/>
      <c r="T353" s="161"/>
      <c r="AT353" s="156" t="s">
        <v>157</v>
      </c>
      <c r="AU353" s="156" t="s">
        <v>82</v>
      </c>
      <c r="AV353" s="13" t="s">
        <v>82</v>
      </c>
      <c r="AW353" s="13" t="s">
        <v>33</v>
      </c>
      <c r="AX353" s="13" t="s">
        <v>80</v>
      </c>
      <c r="AY353" s="156" t="s">
        <v>146</v>
      </c>
    </row>
    <row r="354" spans="2:65" s="1" customFormat="1" ht="16.5" customHeight="1">
      <c r="B354" s="32"/>
      <c r="C354" s="131" t="s">
        <v>278</v>
      </c>
      <c r="D354" s="131" t="s">
        <v>149</v>
      </c>
      <c r="E354" s="132" t="s">
        <v>1048</v>
      </c>
      <c r="F354" s="133" t="s">
        <v>1049</v>
      </c>
      <c r="G354" s="134" t="s">
        <v>152</v>
      </c>
      <c r="H354" s="135">
        <v>408.8</v>
      </c>
      <c r="I354" s="136"/>
      <c r="J354" s="137">
        <f>ROUND(I354*H354,2)</f>
        <v>0</v>
      </c>
      <c r="K354" s="133" t="s">
        <v>638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4.0000000000000001E-3</v>
      </c>
      <c r="R354" s="140">
        <f>Q354*H354</f>
        <v>1.6352</v>
      </c>
      <c r="S354" s="140">
        <v>0</v>
      </c>
      <c r="T354" s="141">
        <f>S354*H354</f>
        <v>0</v>
      </c>
      <c r="AR354" s="142" t="s">
        <v>147</v>
      </c>
      <c r="AT354" s="142" t="s">
        <v>149</v>
      </c>
      <c r="AU354" s="142" t="s">
        <v>82</v>
      </c>
      <c r="AY354" s="17" t="s">
        <v>146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147</v>
      </c>
      <c r="BM354" s="142" t="s">
        <v>1050</v>
      </c>
    </row>
    <row r="355" spans="2:65" s="1" customFormat="1" ht="11.25">
      <c r="B355" s="32"/>
      <c r="D355" s="144" t="s">
        <v>155</v>
      </c>
      <c r="F355" s="145" t="s">
        <v>1051</v>
      </c>
      <c r="I355" s="146"/>
      <c r="L355" s="32"/>
      <c r="M355" s="147"/>
      <c r="T355" s="53"/>
      <c r="AT355" s="17" t="s">
        <v>155</v>
      </c>
      <c r="AU355" s="17" t="s">
        <v>82</v>
      </c>
    </row>
    <row r="356" spans="2:65" s="12" customFormat="1" ht="11.25">
      <c r="B356" s="148"/>
      <c r="D356" s="149" t="s">
        <v>157</v>
      </c>
      <c r="E356" s="150" t="s">
        <v>19</v>
      </c>
      <c r="F356" s="151" t="s">
        <v>515</v>
      </c>
      <c r="H356" s="150" t="s">
        <v>19</v>
      </c>
      <c r="I356" s="152"/>
      <c r="L356" s="148"/>
      <c r="M356" s="153"/>
      <c r="T356" s="154"/>
      <c r="AT356" s="150" t="s">
        <v>157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146</v>
      </c>
    </row>
    <row r="357" spans="2:65" s="13" customFormat="1" ht="11.25">
      <c r="B357" s="155"/>
      <c r="D357" s="149" t="s">
        <v>157</v>
      </c>
      <c r="E357" s="156" t="s">
        <v>19</v>
      </c>
      <c r="F357" s="157" t="s">
        <v>1027</v>
      </c>
      <c r="H357" s="158">
        <v>50.12</v>
      </c>
      <c r="I357" s="159"/>
      <c r="L357" s="155"/>
      <c r="M357" s="160"/>
      <c r="T357" s="161"/>
      <c r="AT357" s="156" t="s">
        <v>157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146</v>
      </c>
    </row>
    <row r="358" spans="2:65" s="12" customFormat="1" ht="11.25">
      <c r="B358" s="148"/>
      <c r="D358" s="149" t="s">
        <v>157</v>
      </c>
      <c r="E358" s="150" t="s">
        <v>19</v>
      </c>
      <c r="F358" s="151" t="s">
        <v>517</v>
      </c>
      <c r="H358" s="150" t="s">
        <v>19</v>
      </c>
      <c r="I358" s="152"/>
      <c r="L358" s="148"/>
      <c r="M358" s="153"/>
      <c r="T358" s="154"/>
      <c r="AT358" s="150" t="s">
        <v>157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146</v>
      </c>
    </row>
    <row r="359" spans="2:65" s="13" customFormat="1" ht="11.25">
      <c r="B359" s="155"/>
      <c r="D359" s="149" t="s">
        <v>157</v>
      </c>
      <c r="E359" s="156" t="s">
        <v>19</v>
      </c>
      <c r="F359" s="157" t="s">
        <v>1028</v>
      </c>
      <c r="H359" s="158">
        <v>63</v>
      </c>
      <c r="I359" s="159"/>
      <c r="L359" s="155"/>
      <c r="M359" s="160"/>
      <c r="T359" s="161"/>
      <c r="AT359" s="156" t="s">
        <v>157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146</v>
      </c>
    </row>
    <row r="360" spans="2:65" s="12" customFormat="1" ht="11.25">
      <c r="B360" s="148"/>
      <c r="D360" s="149" t="s">
        <v>157</v>
      </c>
      <c r="E360" s="150" t="s">
        <v>19</v>
      </c>
      <c r="F360" s="151" t="s">
        <v>519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 ht="11.25">
      <c r="B361" s="155"/>
      <c r="D361" s="149" t="s">
        <v>157</v>
      </c>
      <c r="E361" s="156" t="s">
        <v>19</v>
      </c>
      <c r="F361" s="157" t="s">
        <v>1029</v>
      </c>
      <c r="H361" s="158">
        <v>35.700000000000003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146</v>
      </c>
    </row>
    <row r="362" spans="2:65" s="12" customFormat="1" ht="11.25">
      <c r="B362" s="148"/>
      <c r="D362" s="149" t="s">
        <v>157</v>
      </c>
      <c r="E362" s="150" t="s">
        <v>19</v>
      </c>
      <c r="F362" s="151" t="s">
        <v>521</v>
      </c>
      <c r="H362" s="150" t="s">
        <v>19</v>
      </c>
      <c r="I362" s="152"/>
      <c r="L362" s="148"/>
      <c r="M362" s="153"/>
      <c r="T362" s="154"/>
      <c r="AT362" s="150" t="s">
        <v>157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146</v>
      </c>
    </row>
    <row r="363" spans="2:65" s="13" customFormat="1" ht="11.25">
      <c r="B363" s="155"/>
      <c r="D363" s="149" t="s">
        <v>157</v>
      </c>
      <c r="E363" s="156" t="s">
        <v>19</v>
      </c>
      <c r="F363" s="157" t="s">
        <v>1030</v>
      </c>
      <c r="H363" s="158">
        <v>33.18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146</v>
      </c>
    </row>
    <row r="364" spans="2:65" s="12" customFormat="1" ht="11.25">
      <c r="B364" s="148"/>
      <c r="D364" s="149" t="s">
        <v>157</v>
      </c>
      <c r="E364" s="150" t="s">
        <v>19</v>
      </c>
      <c r="F364" s="151" t="s">
        <v>523</v>
      </c>
      <c r="H364" s="150" t="s">
        <v>19</v>
      </c>
      <c r="I364" s="152"/>
      <c r="L364" s="148"/>
      <c r="M364" s="153"/>
      <c r="T364" s="154"/>
      <c r="AT364" s="150" t="s">
        <v>157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146</v>
      </c>
    </row>
    <row r="365" spans="2:65" s="13" customFormat="1" ht="11.25">
      <c r="B365" s="155"/>
      <c r="D365" s="149" t="s">
        <v>157</v>
      </c>
      <c r="E365" s="156" t="s">
        <v>19</v>
      </c>
      <c r="F365" s="157" t="s">
        <v>1031</v>
      </c>
      <c r="H365" s="158">
        <v>23.52</v>
      </c>
      <c r="I365" s="159"/>
      <c r="L365" s="155"/>
      <c r="M365" s="160"/>
      <c r="T365" s="161"/>
      <c r="AT365" s="156" t="s">
        <v>157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146</v>
      </c>
    </row>
    <row r="366" spans="2:65" s="12" customFormat="1" ht="11.25">
      <c r="B366" s="148"/>
      <c r="D366" s="149" t="s">
        <v>157</v>
      </c>
      <c r="E366" s="150" t="s">
        <v>19</v>
      </c>
      <c r="F366" s="151" t="s">
        <v>1032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 ht="11.25">
      <c r="B367" s="155"/>
      <c r="D367" s="149" t="s">
        <v>157</v>
      </c>
      <c r="E367" s="156" t="s">
        <v>19</v>
      </c>
      <c r="F367" s="157" t="s">
        <v>1033</v>
      </c>
      <c r="H367" s="158">
        <v>21.84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146</v>
      </c>
    </row>
    <row r="368" spans="2:65" s="12" customFormat="1" ht="11.25">
      <c r="B368" s="148"/>
      <c r="D368" s="149" t="s">
        <v>157</v>
      </c>
      <c r="E368" s="150" t="s">
        <v>19</v>
      </c>
      <c r="F368" s="151" t="s">
        <v>529</v>
      </c>
      <c r="H368" s="150" t="s">
        <v>19</v>
      </c>
      <c r="I368" s="152"/>
      <c r="L368" s="148"/>
      <c r="M368" s="153"/>
      <c r="T368" s="154"/>
      <c r="AT368" s="150" t="s">
        <v>157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146</v>
      </c>
    </row>
    <row r="369" spans="2:51" s="13" customFormat="1" ht="11.25">
      <c r="B369" s="155"/>
      <c r="D369" s="149" t="s">
        <v>157</v>
      </c>
      <c r="E369" s="156" t="s">
        <v>19</v>
      </c>
      <c r="F369" s="157" t="s">
        <v>1034</v>
      </c>
      <c r="H369" s="158">
        <v>43.96</v>
      </c>
      <c r="I369" s="159"/>
      <c r="L369" s="155"/>
      <c r="M369" s="160"/>
      <c r="T369" s="161"/>
      <c r="AT369" s="156" t="s">
        <v>157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146</v>
      </c>
    </row>
    <row r="370" spans="2:51" s="12" customFormat="1" ht="11.25">
      <c r="B370" s="148"/>
      <c r="D370" s="149" t="s">
        <v>157</v>
      </c>
      <c r="E370" s="150" t="s">
        <v>19</v>
      </c>
      <c r="F370" s="151" t="s">
        <v>1001</v>
      </c>
      <c r="H370" s="150" t="s">
        <v>19</v>
      </c>
      <c r="I370" s="152"/>
      <c r="L370" s="148"/>
      <c r="M370" s="153"/>
      <c r="T370" s="154"/>
      <c r="AT370" s="150" t="s">
        <v>157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146</v>
      </c>
    </row>
    <row r="371" spans="2:51" s="13" customFormat="1" ht="11.25">
      <c r="B371" s="155"/>
      <c r="D371" s="149" t="s">
        <v>157</v>
      </c>
      <c r="E371" s="156" t="s">
        <v>19</v>
      </c>
      <c r="F371" s="157" t="s">
        <v>1035</v>
      </c>
      <c r="H371" s="158">
        <v>18.62</v>
      </c>
      <c r="I371" s="159"/>
      <c r="L371" s="155"/>
      <c r="M371" s="160"/>
      <c r="T371" s="161"/>
      <c r="AT371" s="156" t="s">
        <v>157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146</v>
      </c>
    </row>
    <row r="372" spans="2:51" s="12" customFormat="1" ht="11.25">
      <c r="B372" s="148"/>
      <c r="D372" s="149" t="s">
        <v>157</v>
      </c>
      <c r="E372" s="150" t="s">
        <v>19</v>
      </c>
      <c r="F372" s="151" t="s">
        <v>1003</v>
      </c>
      <c r="H372" s="150" t="s">
        <v>19</v>
      </c>
      <c r="I372" s="152"/>
      <c r="L372" s="148"/>
      <c r="M372" s="153"/>
      <c r="T372" s="154"/>
      <c r="AT372" s="150" t="s">
        <v>157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146</v>
      </c>
    </row>
    <row r="373" spans="2:51" s="13" customFormat="1" ht="11.25">
      <c r="B373" s="155"/>
      <c r="D373" s="149" t="s">
        <v>157</v>
      </c>
      <c r="E373" s="156" t="s">
        <v>19</v>
      </c>
      <c r="F373" s="157" t="s">
        <v>1036</v>
      </c>
      <c r="H373" s="158">
        <v>15.4</v>
      </c>
      <c r="I373" s="159"/>
      <c r="L373" s="155"/>
      <c r="M373" s="160"/>
      <c r="T373" s="161"/>
      <c r="AT373" s="156" t="s">
        <v>157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146</v>
      </c>
    </row>
    <row r="374" spans="2:51" s="12" customFormat="1" ht="11.25">
      <c r="B374" s="148"/>
      <c r="D374" s="149" t="s">
        <v>157</v>
      </c>
      <c r="E374" s="150" t="s">
        <v>19</v>
      </c>
      <c r="F374" s="151" t="s">
        <v>1005</v>
      </c>
      <c r="H374" s="150" t="s">
        <v>19</v>
      </c>
      <c r="I374" s="152"/>
      <c r="L374" s="148"/>
      <c r="M374" s="153"/>
      <c r="T374" s="154"/>
      <c r="AT374" s="150" t="s">
        <v>157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146</v>
      </c>
    </row>
    <row r="375" spans="2:51" s="13" customFormat="1" ht="11.25">
      <c r="B375" s="155"/>
      <c r="D375" s="149" t="s">
        <v>157</v>
      </c>
      <c r="E375" s="156" t="s">
        <v>19</v>
      </c>
      <c r="F375" s="157" t="s">
        <v>1037</v>
      </c>
      <c r="H375" s="158">
        <v>36.96</v>
      </c>
      <c r="I375" s="159"/>
      <c r="L375" s="155"/>
      <c r="M375" s="160"/>
      <c r="T375" s="161"/>
      <c r="AT375" s="156" t="s">
        <v>157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146</v>
      </c>
    </row>
    <row r="376" spans="2:51" s="12" customFormat="1" ht="11.25">
      <c r="B376" s="148"/>
      <c r="D376" s="149" t="s">
        <v>157</v>
      </c>
      <c r="E376" s="150" t="s">
        <v>19</v>
      </c>
      <c r="F376" s="151" t="s">
        <v>1007</v>
      </c>
      <c r="H376" s="150" t="s">
        <v>19</v>
      </c>
      <c r="I376" s="152"/>
      <c r="L376" s="148"/>
      <c r="M376" s="153"/>
      <c r="T376" s="154"/>
      <c r="AT376" s="150" t="s">
        <v>157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146</v>
      </c>
    </row>
    <row r="377" spans="2:51" s="13" customFormat="1" ht="11.25">
      <c r="B377" s="155"/>
      <c r="D377" s="149" t="s">
        <v>157</v>
      </c>
      <c r="E377" s="156" t="s">
        <v>19</v>
      </c>
      <c r="F377" s="157" t="s">
        <v>1038</v>
      </c>
      <c r="H377" s="158">
        <v>10.36</v>
      </c>
      <c r="I377" s="159"/>
      <c r="L377" s="155"/>
      <c r="M377" s="160"/>
      <c r="T377" s="161"/>
      <c r="AT377" s="156" t="s">
        <v>157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146</v>
      </c>
    </row>
    <row r="378" spans="2:51" s="12" customFormat="1" ht="11.25">
      <c r="B378" s="148"/>
      <c r="D378" s="149" t="s">
        <v>157</v>
      </c>
      <c r="E378" s="150" t="s">
        <v>19</v>
      </c>
      <c r="F378" s="151" t="s">
        <v>1009</v>
      </c>
      <c r="H378" s="150" t="s">
        <v>19</v>
      </c>
      <c r="I378" s="152"/>
      <c r="L378" s="148"/>
      <c r="M378" s="153"/>
      <c r="T378" s="154"/>
      <c r="AT378" s="150" t="s">
        <v>157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146</v>
      </c>
    </row>
    <row r="379" spans="2:51" s="13" customFormat="1" ht="11.25">
      <c r="B379" s="155"/>
      <c r="D379" s="149" t="s">
        <v>157</v>
      </c>
      <c r="E379" s="156" t="s">
        <v>19</v>
      </c>
      <c r="F379" s="157" t="s">
        <v>1039</v>
      </c>
      <c r="H379" s="158">
        <v>7.56</v>
      </c>
      <c r="I379" s="159"/>
      <c r="L379" s="155"/>
      <c r="M379" s="160"/>
      <c r="T379" s="161"/>
      <c r="AT379" s="156" t="s">
        <v>157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146</v>
      </c>
    </row>
    <row r="380" spans="2:51" s="12" customFormat="1" ht="11.25">
      <c r="B380" s="148"/>
      <c r="D380" s="149" t="s">
        <v>157</v>
      </c>
      <c r="E380" s="150" t="s">
        <v>19</v>
      </c>
      <c r="F380" s="151" t="s">
        <v>1011</v>
      </c>
      <c r="H380" s="150" t="s">
        <v>19</v>
      </c>
      <c r="I380" s="152"/>
      <c r="L380" s="148"/>
      <c r="M380" s="153"/>
      <c r="T380" s="154"/>
      <c r="AT380" s="150" t="s">
        <v>157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146</v>
      </c>
    </row>
    <row r="381" spans="2:51" s="13" customFormat="1" ht="11.25">
      <c r="B381" s="155"/>
      <c r="D381" s="149" t="s">
        <v>157</v>
      </c>
      <c r="E381" s="156" t="s">
        <v>19</v>
      </c>
      <c r="F381" s="157" t="s">
        <v>1040</v>
      </c>
      <c r="H381" s="158">
        <v>26.18</v>
      </c>
      <c r="I381" s="159"/>
      <c r="L381" s="155"/>
      <c r="M381" s="160"/>
      <c r="T381" s="161"/>
      <c r="AT381" s="156" t="s">
        <v>157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146</v>
      </c>
    </row>
    <row r="382" spans="2:51" s="12" customFormat="1" ht="11.25">
      <c r="B382" s="148"/>
      <c r="D382" s="149" t="s">
        <v>157</v>
      </c>
      <c r="E382" s="150" t="s">
        <v>19</v>
      </c>
      <c r="F382" s="151" t="s">
        <v>1013</v>
      </c>
      <c r="H382" s="150" t="s">
        <v>19</v>
      </c>
      <c r="I382" s="152"/>
      <c r="L382" s="148"/>
      <c r="M382" s="153"/>
      <c r="T382" s="154"/>
      <c r="AT382" s="150" t="s">
        <v>157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146</v>
      </c>
    </row>
    <row r="383" spans="2:51" s="13" customFormat="1" ht="11.25">
      <c r="B383" s="155"/>
      <c r="D383" s="149" t="s">
        <v>157</v>
      </c>
      <c r="E383" s="156" t="s">
        <v>19</v>
      </c>
      <c r="F383" s="157" t="s">
        <v>1041</v>
      </c>
      <c r="H383" s="158">
        <v>22.4</v>
      </c>
      <c r="I383" s="159"/>
      <c r="L383" s="155"/>
      <c r="M383" s="160"/>
      <c r="T383" s="161"/>
      <c r="AT383" s="156" t="s">
        <v>157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146</v>
      </c>
    </row>
    <row r="384" spans="2:51" s="14" customFormat="1" ht="11.25">
      <c r="B384" s="162"/>
      <c r="D384" s="149" t="s">
        <v>157</v>
      </c>
      <c r="E384" s="163" t="s">
        <v>19</v>
      </c>
      <c r="F384" s="164" t="s">
        <v>161</v>
      </c>
      <c r="H384" s="165">
        <v>408.8</v>
      </c>
      <c r="I384" s="166"/>
      <c r="L384" s="162"/>
      <c r="M384" s="167"/>
      <c r="T384" s="168"/>
      <c r="AT384" s="163" t="s">
        <v>157</v>
      </c>
      <c r="AU384" s="163" t="s">
        <v>82</v>
      </c>
      <c r="AV384" s="14" t="s">
        <v>147</v>
      </c>
      <c r="AW384" s="14" t="s">
        <v>33</v>
      </c>
      <c r="AX384" s="14" t="s">
        <v>80</v>
      </c>
      <c r="AY384" s="163" t="s">
        <v>146</v>
      </c>
    </row>
    <row r="385" spans="2:65" s="1" customFormat="1" ht="24.2" customHeight="1">
      <c r="B385" s="32"/>
      <c r="C385" s="131" t="s">
        <v>287</v>
      </c>
      <c r="D385" s="131" t="s">
        <v>149</v>
      </c>
      <c r="E385" s="132" t="s">
        <v>1052</v>
      </c>
      <c r="F385" s="133" t="s">
        <v>1053</v>
      </c>
      <c r="G385" s="134" t="s">
        <v>152</v>
      </c>
      <c r="H385" s="135">
        <v>408.8</v>
      </c>
      <c r="I385" s="136"/>
      <c r="J385" s="137">
        <f>ROUND(I385*H385,2)</f>
        <v>0</v>
      </c>
      <c r="K385" s="133" t="s">
        <v>638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1.5699999999999999E-2</v>
      </c>
      <c r="R385" s="140">
        <f>Q385*H385</f>
        <v>6.4181599999999994</v>
      </c>
      <c r="S385" s="140">
        <v>0</v>
      </c>
      <c r="T385" s="141">
        <f>S385*H385</f>
        <v>0</v>
      </c>
      <c r="AR385" s="142" t="s">
        <v>147</v>
      </c>
      <c r="AT385" s="142" t="s">
        <v>149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147</v>
      </c>
      <c r="BM385" s="142" t="s">
        <v>1054</v>
      </c>
    </row>
    <row r="386" spans="2:65" s="1" customFormat="1" ht="11.25">
      <c r="B386" s="32"/>
      <c r="D386" s="144" t="s">
        <v>155</v>
      </c>
      <c r="F386" s="145" t="s">
        <v>1055</v>
      </c>
      <c r="I386" s="146"/>
      <c r="L386" s="32"/>
      <c r="M386" s="147"/>
      <c r="T386" s="53"/>
      <c r="AT386" s="17" t="s">
        <v>155</v>
      </c>
      <c r="AU386" s="17" t="s">
        <v>82</v>
      </c>
    </row>
    <row r="387" spans="2:65" s="12" customFormat="1" ht="11.25">
      <c r="B387" s="148"/>
      <c r="D387" s="149" t="s">
        <v>157</v>
      </c>
      <c r="E387" s="150" t="s">
        <v>19</v>
      </c>
      <c r="F387" s="151" t="s">
        <v>515</v>
      </c>
      <c r="H387" s="150" t="s">
        <v>19</v>
      </c>
      <c r="I387" s="152"/>
      <c r="L387" s="148"/>
      <c r="M387" s="153"/>
      <c r="T387" s="154"/>
      <c r="AT387" s="150" t="s">
        <v>157</v>
      </c>
      <c r="AU387" s="150" t="s">
        <v>82</v>
      </c>
      <c r="AV387" s="12" t="s">
        <v>80</v>
      </c>
      <c r="AW387" s="12" t="s">
        <v>33</v>
      </c>
      <c r="AX387" s="12" t="s">
        <v>72</v>
      </c>
      <c r="AY387" s="150" t="s">
        <v>146</v>
      </c>
    </row>
    <row r="388" spans="2:65" s="13" customFormat="1" ht="11.25">
      <c r="B388" s="155"/>
      <c r="D388" s="149" t="s">
        <v>157</v>
      </c>
      <c r="E388" s="156" t="s">
        <v>19</v>
      </c>
      <c r="F388" s="157" t="s">
        <v>1027</v>
      </c>
      <c r="H388" s="158">
        <v>50.12</v>
      </c>
      <c r="I388" s="159"/>
      <c r="L388" s="155"/>
      <c r="M388" s="160"/>
      <c r="T388" s="161"/>
      <c r="AT388" s="156" t="s">
        <v>157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146</v>
      </c>
    </row>
    <row r="389" spans="2:65" s="12" customFormat="1" ht="11.25">
      <c r="B389" s="148"/>
      <c r="D389" s="149" t="s">
        <v>157</v>
      </c>
      <c r="E389" s="150" t="s">
        <v>19</v>
      </c>
      <c r="F389" s="151" t="s">
        <v>517</v>
      </c>
      <c r="H389" s="150" t="s">
        <v>19</v>
      </c>
      <c r="I389" s="152"/>
      <c r="L389" s="148"/>
      <c r="M389" s="153"/>
      <c r="T389" s="154"/>
      <c r="AT389" s="150" t="s">
        <v>157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146</v>
      </c>
    </row>
    <row r="390" spans="2:65" s="13" customFormat="1" ht="11.25">
      <c r="B390" s="155"/>
      <c r="D390" s="149" t="s">
        <v>157</v>
      </c>
      <c r="E390" s="156" t="s">
        <v>19</v>
      </c>
      <c r="F390" s="157" t="s">
        <v>1028</v>
      </c>
      <c r="H390" s="158">
        <v>63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2" customFormat="1" ht="11.25">
      <c r="B391" s="148"/>
      <c r="D391" s="149" t="s">
        <v>157</v>
      </c>
      <c r="E391" s="150" t="s">
        <v>19</v>
      </c>
      <c r="F391" s="151" t="s">
        <v>519</v>
      </c>
      <c r="H391" s="150" t="s">
        <v>19</v>
      </c>
      <c r="I391" s="152"/>
      <c r="L391" s="148"/>
      <c r="M391" s="153"/>
      <c r="T391" s="154"/>
      <c r="AT391" s="150" t="s">
        <v>157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146</v>
      </c>
    </row>
    <row r="392" spans="2:65" s="13" customFormat="1" ht="11.25">
      <c r="B392" s="155"/>
      <c r="D392" s="149" t="s">
        <v>157</v>
      </c>
      <c r="E392" s="156" t="s">
        <v>19</v>
      </c>
      <c r="F392" s="157" t="s">
        <v>1029</v>
      </c>
      <c r="H392" s="158">
        <v>35.700000000000003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 ht="11.25">
      <c r="B393" s="148"/>
      <c r="D393" s="149" t="s">
        <v>157</v>
      </c>
      <c r="E393" s="150" t="s">
        <v>19</v>
      </c>
      <c r="F393" s="151" t="s">
        <v>521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 ht="11.25">
      <c r="B394" s="155"/>
      <c r="D394" s="149" t="s">
        <v>157</v>
      </c>
      <c r="E394" s="156" t="s">
        <v>19</v>
      </c>
      <c r="F394" s="157" t="s">
        <v>1030</v>
      </c>
      <c r="H394" s="158">
        <v>33.18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2" customFormat="1" ht="11.25">
      <c r="B395" s="148"/>
      <c r="D395" s="149" t="s">
        <v>157</v>
      </c>
      <c r="E395" s="150" t="s">
        <v>19</v>
      </c>
      <c r="F395" s="151" t="s">
        <v>523</v>
      </c>
      <c r="H395" s="150" t="s">
        <v>19</v>
      </c>
      <c r="I395" s="152"/>
      <c r="L395" s="148"/>
      <c r="M395" s="153"/>
      <c r="T395" s="154"/>
      <c r="AT395" s="150" t="s">
        <v>157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146</v>
      </c>
    </row>
    <row r="396" spans="2:65" s="13" customFormat="1" ht="11.25">
      <c r="B396" s="155"/>
      <c r="D396" s="149" t="s">
        <v>157</v>
      </c>
      <c r="E396" s="156" t="s">
        <v>19</v>
      </c>
      <c r="F396" s="157" t="s">
        <v>1031</v>
      </c>
      <c r="H396" s="158">
        <v>23.52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2" customFormat="1" ht="11.25">
      <c r="B397" s="148"/>
      <c r="D397" s="149" t="s">
        <v>157</v>
      </c>
      <c r="E397" s="150" t="s">
        <v>19</v>
      </c>
      <c r="F397" s="151" t="s">
        <v>1032</v>
      </c>
      <c r="H397" s="150" t="s">
        <v>19</v>
      </c>
      <c r="I397" s="152"/>
      <c r="L397" s="148"/>
      <c r="M397" s="153"/>
      <c r="T397" s="154"/>
      <c r="AT397" s="150" t="s">
        <v>157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146</v>
      </c>
    </row>
    <row r="398" spans="2:65" s="13" customFormat="1" ht="11.25">
      <c r="B398" s="155"/>
      <c r="D398" s="149" t="s">
        <v>157</v>
      </c>
      <c r="E398" s="156" t="s">
        <v>19</v>
      </c>
      <c r="F398" s="157" t="s">
        <v>1033</v>
      </c>
      <c r="H398" s="158">
        <v>21.84</v>
      </c>
      <c r="I398" s="159"/>
      <c r="L398" s="155"/>
      <c r="M398" s="160"/>
      <c r="T398" s="161"/>
      <c r="AT398" s="156" t="s">
        <v>157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146</v>
      </c>
    </row>
    <row r="399" spans="2:65" s="12" customFormat="1" ht="11.25">
      <c r="B399" s="148"/>
      <c r="D399" s="149" t="s">
        <v>157</v>
      </c>
      <c r="E399" s="150" t="s">
        <v>19</v>
      </c>
      <c r="F399" s="151" t="s">
        <v>529</v>
      </c>
      <c r="H399" s="150" t="s">
        <v>19</v>
      </c>
      <c r="I399" s="152"/>
      <c r="L399" s="148"/>
      <c r="M399" s="153"/>
      <c r="T399" s="154"/>
      <c r="AT399" s="150" t="s">
        <v>157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146</v>
      </c>
    </row>
    <row r="400" spans="2:65" s="13" customFormat="1" ht="11.25">
      <c r="B400" s="155"/>
      <c r="D400" s="149" t="s">
        <v>157</v>
      </c>
      <c r="E400" s="156" t="s">
        <v>19</v>
      </c>
      <c r="F400" s="157" t="s">
        <v>1034</v>
      </c>
      <c r="H400" s="158">
        <v>43.96</v>
      </c>
      <c r="I400" s="159"/>
      <c r="L400" s="155"/>
      <c r="M400" s="160"/>
      <c r="T400" s="161"/>
      <c r="AT400" s="156" t="s">
        <v>157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146</v>
      </c>
    </row>
    <row r="401" spans="2:65" s="12" customFormat="1" ht="11.25">
      <c r="B401" s="148"/>
      <c r="D401" s="149" t="s">
        <v>157</v>
      </c>
      <c r="E401" s="150" t="s">
        <v>19</v>
      </c>
      <c r="F401" s="151" t="s">
        <v>1001</v>
      </c>
      <c r="H401" s="150" t="s">
        <v>19</v>
      </c>
      <c r="I401" s="152"/>
      <c r="L401" s="148"/>
      <c r="M401" s="153"/>
      <c r="T401" s="154"/>
      <c r="AT401" s="150" t="s">
        <v>157</v>
      </c>
      <c r="AU401" s="150" t="s">
        <v>82</v>
      </c>
      <c r="AV401" s="12" t="s">
        <v>80</v>
      </c>
      <c r="AW401" s="12" t="s">
        <v>33</v>
      </c>
      <c r="AX401" s="12" t="s">
        <v>72</v>
      </c>
      <c r="AY401" s="150" t="s">
        <v>146</v>
      </c>
    </row>
    <row r="402" spans="2:65" s="13" customFormat="1" ht="11.25">
      <c r="B402" s="155"/>
      <c r="D402" s="149" t="s">
        <v>157</v>
      </c>
      <c r="E402" s="156" t="s">
        <v>19</v>
      </c>
      <c r="F402" s="157" t="s">
        <v>1035</v>
      </c>
      <c r="H402" s="158">
        <v>18.62</v>
      </c>
      <c r="I402" s="159"/>
      <c r="L402" s="155"/>
      <c r="M402" s="160"/>
      <c r="T402" s="161"/>
      <c r="AT402" s="156" t="s">
        <v>157</v>
      </c>
      <c r="AU402" s="156" t="s">
        <v>82</v>
      </c>
      <c r="AV402" s="13" t="s">
        <v>82</v>
      </c>
      <c r="AW402" s="13" t="s">
        <v>33</v>
      </c>
      <c r="AX402" s="13" t="s">
        <v>72</v>
      </c>
      <c r="AY402" s="156" t="s">
        <v>146</v>
      </c>
    </row>
    <row r="403" spans="2:65" s="12" customFormat="1" ht="11.25">
      <c r="B403" s="148"/>
      <c r="D403" s="149" t="s">
        <v>157</v>
      </c>
      <c r="E403" s="150" t="s">
        <v>19</v>
      </c>
      <c r="F403" s="151" t="s">
        <v>1003</v>
      </c>
      <c r="H403" s="150" t="s">
        <v>19</v>
      </c>
      <c r="I403" s="152"/>
      <c r="L403" s="148"/>
      <c r="M403" s="153"/>
      <c r="T403" s="154"/>
      <c r="AT403" s="150" t="s">
        <v>157</v>
      </c>
      <c r="AU403" s="150" t="s">
        <v>82</v>
      </c>
      <c r="AV403" s="12" t="s">
        <v>80</v>
      </c>
      <c r="AW403" s="12" t="s">
        <v>33</v>
      </c>
      <c r="AX403" s="12" t="s">
        <v>72</v>
      </c>
      <c r="AY403" s="150" t="s">
        <v>146</v>
      </c>
    </row>
    <row r="404" spans="2:65" s="13" customFormat="1" ht="11.25">
      <c r="B404" s="155"/>
      <c r="D404" s="149" t="s">
        <v>157</v>
      </c>
      <c r="E404" s="156" t="s">
        <v>19</v>
      </c>
      <c r="F404" s="157" t="s">
        <v>1036</v>
      </c>
      <c r="H404" s="158">
        <v>15.4</v>
      </c>
      <c r="I404" s="159"/>
      <c r="L404" s="155"/>
      <c r="M404" s="160"/>
      <c r="T404" s="161"/>
      <c r="AT404" s="156" t="s">
        <v>157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146</v>
      </c>
    </row>
    <row r="405" spans="2:65" s="12" customFormat="1" ht="11.25">
      <c r="B405" s="148"/>
      <c r="D405" s="149" t="s">
        <v>157</v>
      </c>
      <c r="E405" s="150" t="s">
        <v>19</v>
      </c>
      <c r="F405" s="151" t="s">
        <v>1005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 ht="11.25">
      <c r="B406" s="155"/>
      <c r="D406" s="149" t="s">
        <v>157</v>
      </c>
      <c r="E406" s="156" t="s">
        <v>19</v>
      </c>
      <c r="F406" s="157" t="s">
        <v>1037</v>
      </c>
      <c r="H406" s="158">
        <v>36.96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 ht="11.25">
      <c r="B407" s="148"/>
      <c r="D407" s="149" t="s">
        <v>157</v>
      </c>
      <c r="E407" s="150" t="s">
        <v>19</v>
      </c>
      <c r="F407" s="151" t="s">
        <v>1007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 ht="11.25">
      <c r="B408" s="155"/>
      <c r="D408" s="149" t="s">
        <v>157</v>
      </c>
      <c r="E408" s="156" t="s">
        <v>19</v>
      </c>
      <c r="F408" s="157" t="s">
        <v>1038</v>
      </c>
      <c r="H408" s="158">
        <v>10.36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 ht="11.25">
      <c r="B409" s="148"/>
      <c r="D409" s="149" t="s">
        <v>157</v>
      </c>
      <c r="E409" s="150" t="s">
        <v>19</v>
      </c>
      <c r="F409" s="151" t="s">
        <v>1009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 ht="11.25">
      <c r="B410" s="155"/>
      <c r="D410" s="149" t="s">
        <v>157</v>
      </c>
      <c r="E410" s="156" t="s">
        <v>19</v>
      </c>
      <c r="F410" s="157" t="s">
        <v>1039</v>
      </c>
      <c r="H410" s="158">
        <v>7.56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2" customFormat="1" ht="11.25">
      <c r="B411" s="148"/>
      <c r="D411" s="149" t="s">
        <v>157</v>
      </c>
      <c r="E411" s="150" t="s">
        <v>19</v>
      </c>
      <c r="F411" s="151" t="s">
        <v>1011</v>
      </c>
      <c r="H411" s="150" t="s">
        <v>19</v>
      </c>
      <c r="I411" s="152"/>
      <c r="L411" s="148"/>
      <c r="M411" s="153"/>
      <c r="T411" s="154"/>
      <c r="AT411" s="150" t="s">
        <v>157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146</v>
      </c>
    </row>
    <row r="412" spans="2:65" s="13" customFormat="1" ht="11.25">
      <c r="B412" s="155"/>
      <c r="D412" s="149" t="s">
        <v>157</v>
      </c>
      <c r="E412" s="156" t="s">
        <v>19</v>
      </c>
      <c r="F412" s="157" t="s">
        <v>1040</v>
      </c>
      <c r="H412" s="158">
        <v>26.18</v>
      </c>
      <c r="I412" s="159"/>
      <c r="L412" s="155"/>
      <c r="M412" s="160"/>
      <c r="T412" s="161"/>
      <c r="AT412" s="156" t="s">
        <v>157</v>
      </c>
      <c r="AU412" s="156" t="s">
        <v>82</v>
      </c>
      <c r="AV412" s="13" t="s">
        <v>82</v>
      </c>
      <c r="AW412" s="13" t="s">
        <v>33</v>
      </c>
      <c r="AX412" s="13" t="s">
        <v>72</v>
      </c>
      <c r="AY412" s="156" t="s">
        <v>146</v>
      </c>
    </row>
    <row r="413" spans="2:65" s="12" customFormat="1" ht="11.25">
      <c r="B413" s="148"/>
      <c r="D413" s="149" t="s">
        <v>157</v>
      </c>
      <c r="E413" s="150" t="s">
        <v>19</v>
      </c>
      <c r="F413" s="151" t="s">
        <v>1013</v>
      </c>
      <c r="H413" s="150" t="s">
        <v>19</v>
      </c>
      <c r="I413" s="152"/>
      <c r="L413" s="148"/>
      <c r="M413" s="153"/>
      <c r="T413" s="154"/>
      <c r="AT413" s="150" t="s">
        <v>157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146</v>
      </c>
    </row>
    <row r="414" spans="2:65" s="13" customFormat="1" ht="11.25">
      <c r="B414" s="155"/>
      <c r="D414" s="149" t="s">
        <v>157</v>
      </c>
      <c r="E414" s="156" t="s">
        <v>19</v>
      </c>
      <c r="F414" s="157" t="s">
        <v>1041</v>
      </c>
      <c r="H414" s="158">
        <v>22.4</v>
      </c>
      <c r="I414" s="159"/>
      <c r="L414" s="155"/>
      <c r="M414" s="160"/>
      <c r="T414" s="161"/>
      <c r="AT414" s="156" t="s">
        <v>157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146</v>
      </c>
    </row>
    <row r="415" spans="2:65" s="14" customFormat="1" ht="11.25">
      <c r="B415" s="162"/>
      <c r="D415" s="149" t="s">
        <v>157</v>
      </c>
      <c r="E415" s="163" t="s">
        <v>19</v>
      </c>
      <c r="F415" s="164" t="s">
        <v>161</v>
      </c>
      <c r="H415" s="165">
        <v>408.8</v>
      </c>
      <c r="I415" s="166"/>
      <c r="L415" s="162"/>
      <c r="M415" s="167"/>
      <c r="T415" s="168"/>
      <c r="AT415" s="163" t="s">
        <v>157</v>
      </c>
      <c r="AU415" s="163" t="s">
        <v>82</v>
      </c>
      <c r="AV415" s="14" t="s">
        <v>147</v>
      </c>
      <c r="AW415" s="14" t="s">
        <v>33</v>
      </c>
      <c r="AX415" s="14" t="s">
        <v>80</v>
      </c>
      <c r="AY415" s="163" t="s">
        <v>146</v>
      </c>
    </row>
    <row r="416" spans="2:65" s="1" customFormat="1" ht="16.5" customHeight="1">
      <c r="B416" s="32"/>
      <c r="C416" s="131" t="s">
        <v>294</v>
      </c>
      <c r="D416" s="131" t="s">
        <v>149</v>
      </c>
      <c r="E416" s="132" t="s">
        <v>1056</v>
      </c>
      <c r="F416" s="133" t="s">
        <v>1057</v>
      </c>
      <c r="G416" s="134" t="s">
        <v>152</v>
      </c>
      <c r="H416" s="135">
        <v>26.4</v>
      </c>
      <c r="I416" s="136"/>
      <c r="J416" s="137">
        <f>ROUND(I416*H416,2)</f>
        <v>0</v>
      </c>
      <c r="K416" s="133" t="s">
        <v>638</v>
      </c>
      <c r="L416" s="32"/>
      <c r="M416" s="138" t="s">
        <v>19</v>
      </c>
      <c r="N416" s="139" t="s">
        <v>43</v>
      </c>
      <c r="P416" s="140">
        <f>O416*H416</f>
        <v>0</v>
      </c>
      <c r="Q416" s="140">
        <v>7.0400000000000003E-3</v>
      </c>
      <c r="R416" s="140">
        <f>Q416*H416</f>
        <v>0.18585599999999999</v>
      </c>
      <c r="S416" s="140">
        <v>0</v>
      </c>
      <c r="T416" s="141">
        <f>S416*H416</f>
        <v>0</v>
      </c>
      <c r="AR416" s="142" t="s">
        <v>147</v>
      </c>
      <c r="AT416" s="142" t="s">
        <v>149</v>
      </c>
      <c r="AU416" s="142" t="s">
        <v>82</v>
      </c>
      <c r="AY416" s="17" t="s">
        <v>146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80</v>
      </c>
      <c r="BK416" s="143">
        <f>ROUND(I416*H416,2)</f>
        <v>0</v>
      </c>
      <c r="BL416" s="17" t="s">
        <v>147</v>
      </c>
      <c r="BM416" s="142" t="s">
        <v>1058</v>
      </c>
    </row>
    <row r="417" spans="2:65" s="1" customFormat="1" ht="11.25">
      <c r="B417" s="32"/>
      <c r="D417" s="144" t="s">
        <v>155</v>
      </c>
      <c r="F417" s="145" t="s">
        <v>1059</v>
      </c>
      <c r="I417" s="146"/>
      <c r="L417" s="32"/>
      <c r="M417" s="147"/>
      <c r="T417" s="53"/>
      <c r="AT417" s="17" t="s">
        <v>155</v>
      </c>
      <c r="AU417" s="17" t="s">
        <v>82</v>
      </c>
    </row>
    <row r="418" spans="2:65" s="12" customFormat="1" ht="11.25">
      <c r="B418" s="148"/>
      <c r="D418" s="149" t="s">
        <v>157</v>
      </c>
      <c r="E418" s="150" t="s">
        <v>19</v>
      </c>
      <c r="F418" s="151" t="s">
        <v>819</v>
      </c>
      <c r="H418" s="150" t="s">
        <v>19</v>
      </c>
      <c r="I418" s="152"/>
      <c r="L418" s="148"/>
      <c r="M418" s="153"/>
      <c r="T418" s="154"/>
      <c r="AT418" s="150" t="s">
        <v>157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146</v>
      </c>
    </row>
    <row r="419" spans="2:65" s="12" customFormat="1" ht="11.25">
      <c r="B419" s="148"/>
      <c r="D419" s="149" t="s">
        <v>157</v>
      </c>
      <c r="E419" s="150" t="s">
        <v>19</v>
      </c>
      <c r="F419" s="151" t="s">
        <v>820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821</v>
      </c>
      <c r="H420" s="158">
        <v>13.2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146</v>
      </c>
    </row>
    <row r="421" spans="2:65" s="13" customFormat="1" ht="11.25">
      <c r="B421" s="155"/>
      <c r="D421" s="149" t="s">
        <v>157</v>
      </c>
      <c r="E421" s="156" t="s">
        <v>19</v>
      </c>
      <c r="F421" s="157" t="s">
        <v>821</v>
      </c>
      <c r="H421" s="158">
        <v>13.2</v>
      </c>
      <c r="I421" s="159"/>
      <c r="L421" s="155"/>
      <c r="M421" s="160"/>
      <c r="T421" s="161"/>
      <c r="AT421" s="156" t="s">
        <v>157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146</v>
      </c>
    </row>
    <row r="422" spans="2:65" s="14" customFormat="1" ht="11.25">
      <c r="B422" s="162"/>
      <c r="D422" s="149" t="s">
        <v>157</v>
      </c>
      <c r="E422" s="163" t="s">
        <v>19</v>
      </c>
      <c r="F422" s="164" t="s">
        <v>161</v>
      </c>
      <c r="H422" s="165">
        <v>26.4</v>
      </c>
      <c r="I422" s="166"/>
      <c r="L422" s="162"/>
      <c r="M422" s="167"/>
      <c r="T422" s="168"/>
      <c r="AT422" s="163" t="s">
        <v>157</v>
      </c>
      <c r="AU422" s="163" t="s">
        <v>82</v>
      </c>
      <c r="AV422" s="14" t="s">
        <v>147</v>
      </c>
      <c r="AW422" s="14" t="s">
        <v>33</v>
      </c>
      <c r="AX422" s="14" t="s">
        <v>80</v>
      </c>
      <c r="AY422" s="163" t="s">
        <v>146</v>
      </c>
    </row>
    <row r="423" spans="2:65" s="1" customFormat="1" ht="16.5" customHeight="1">
      <c r="B423" s="32"/>
      <c r="C423" s="131" t="s">
        <v>300</v>
      </c>
      <c r="D423" s="131" t="s">
        <v>149</v>
      </c>
      <c r="E423" s="132" t="s">
        <v>826</v>
      </c>
      <c r="F423" s="133" t="s">
        <v>827</v>
      </c>
      <c r="G423" s="134" t="s">
        <v>152</v>
      </c>
      <c r="H423" s="135">
        <v>448.5</v>
      </c>
      <c r="I423" s="136"/>
      <c r="J423" s="137">
        <f>ROUND(I423*H423,2)</f>
        <v>0</v>
      </c>
      <c r="K423" s="133" t="s">
        <v>638</v>
      </c>
      <c r="L423" s="32"/>
      <c r="M423" s="138" t="s">
        <v>19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147</v>
      </c>
      <c r="AT423" s="142" t="s">
        <v>149</v>
      </c>
      <c r="AU423" s="142" t="s">
        <v>82</v>
      </c>
      <c r="AY423" s="17" t="s">
        <v>146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80</v>
      </c>
      <c r="BK423" s="143">
        <f>ROUND(I423*H423,2)</f>
        <v>0</v>
      </c>
      <c r="BL423" s="17" t="s">
        <v>147</v>
      </c>
      <c r="BM423" s="142" t="s">
        <v>1060</v>
      </c>
    </row>
    <row r="424" spans="2:65" s="1" customFormat="1" ht="11.25">
      <c r="B424" s="32"/>
      <c r="D424" s="144" t="s">
        <v>155</v>
      </c>
      <c r="F424" s="145" t="s">
        <v>829</v>
      </c>
      <c r="I424" s="146"/>
      <c r="L424" s="32"/>
      <c r="M424" s="147"/>
      <c r="T424" s="53"/>
      <c r="AT424" s="17" t="s">
        <v>155</v>
      </c>
      <c r="AU424" s="17" t="s">
        <v>82</v>
      </c>
    </row>
    <row r="425" spans="2:65" s="12" customFormat="1" ht="11.25">
      <c r="B425" s="148"/>
      <c r="D425" s="149" t="s">
        <v>157</v>
      </c>
      <c r="E425" s="150" t="s">
        <v>19</v>
      </c>
      <c r="F425" s="151" t="s">
        <v>1061</v>
      </c>
      <c r="H425" s="150" t="s">
        <v>19</v>
      </c>
      <c r="I425" s="152"/>
      <c r="L425" s="148"/>
      <c r="M425" s="153"/>
      <c r="T425" s="154"/>
      <c r="AT425" s="150" t="s">
        <v>157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146</v>
      </c>
    </row>
    <row r="426" spans="2:65" s="13" customFormat="1" ht="11.25">
      <c r="B426" s="155"/>
      <c r="D426" s="149" t="s">
        <v>157</v>
      </c>
      <c r="E426" s="156" t="s">
        <v>19</v>
      </c>
      <c r="F426" s="157" t="s">
        <v>1062</v>
      </c>
      <c r="H426" s="158">
        <v>448.5</v>
      </c>
      <c r="I426" s="159"/>
      <c r="L426" s="155"/>
      <c r="M426" s="160"/>
      <c r="T426" s="161"/>
      <c r="AT426" s="156" t="s">
        <v>157</v>
      </c>
      <c r="AU426" s="156" t="s">
        <v>82</v>
      </c>
      <c r="AV426" s="13" t="s">
        <v>82</v>
      </c>
      <c r="AW426" s="13" t="s">
        <v>33</v>
      </c>
      <c r="AX426" s="13" t="s">
        <v>80</v>
      </c>
      <c r="AY426" s="156" t="s">
        <v>146</v>
      </c>
    </row>
    <row r="427" spans="2:65" s="1" customFormat="1" ht="21.75" customHeight="1">
      <c r="B427" s="32"/>
      <c r="C427" s="131" t="s">
        <v>305</v>
      </c>
      <c r="D427" s="131" t="s">
        <v>149</v>
      </c>
      <c r="E427" s="132" t="s">
        <v>1063</v>
      </c>
      <c r="F427" s="133" t="s">
        <v>1064</v>
      </c>
      <c r="G427" s="134" t="s">
        <v>184</v>
      </c>
      <c r="H427" s="135">
        <v>9.36</v>
      </c>
      <c r="I427" s="136"/>
      <c r="J427" s="137">
        <f>ROUND(I427*H427,2)</f>
        <v>0</v>
      </c>
      <c r="K427" s="133" t="s">
        <v>638</v>
      </c>
      <c r="L427" s="32"/>
      <c r="M427" s="138" t="s">
        <v>19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147</v>
      </c>
      <c r="AT427" s="142" t="s">
        <v>149</v>
      </c>
      <c r="AU427" s="142" t="s">
        <v>82</v>
      </c>
      <c r="AY427" s="17" t="s">
        <v>146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80</v>
      </c>
      <c r="BK427" s="143">
        <f>ROUND(I427*H427,2)</f>
        <v>0</v>
      </c>
      <c r="BL427" s="17" t="s">
        <v>147</v>
      </c>
      <c r="BM427" s="142" t="s">
        <v>1065</v>
      </c>
    </row>
    <row r="428" spans="2:65" s="1" customFormat="1" ht="11.25">
      <c r="B428" s="32"/>
      <c r="D428" s="144" t="s">
        <v>155</v>
      </c>
      <c r="F428" s="145" t="s">
        <v>1066</v>
      </c>
      <c r="I428" s="146"/>
      <c r="L428" s="32"/>
      <c r="M428" s="147"/>
      <c r="T428" s="53"/>
      <c r="AT428" s="17" t="s">
        <v>155</v>
      </c>
      <c r="AU428" s="17" t="s">
        <v>82</v>
      </c>
    </row>
    <row r="429" spans="2:65" s="12" customFormat="1" ht="11.25">
      <c r="B429" s="148"/>
      <c r="D429" s="149" t="s">
        <v>157</v>
      </c>
      <c r="E429" s="150" t="s">
        <v>19</v>
      </c>
      <c r="F429" s="151" t="s">
        <v>937</v>
      </c>
      <c r="H429" s="150" t="s">
        <v>19</v>
      </c>
      <c r="I429" s="152"/>
      <c r="L429" s="148"/>
      <c r="M429" s="153"/>
      <c r="T429" s="154"/>
      <c r="AT429" s="150" t="s">
        <v>157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146</v>
      </c>
    </row>
    <row r="430" spans="2:65" s="12" customFormat="1" ht="11.25">
      <c r="B430" s="148"/>
      <c r="D430" s="149" t="s">
        <v>157</v>
      </c>
      <c r="E430" s="150" t="s">
        <v>19</v>
      </c>
      <c r="F430" s="151" t="s">
        <v>949</v>
      </c>
      <c r="H430" s="150" t="s">
        <v>19</v>
      </c>
      <c r="I430" s="152"/>
      <c r="L430" s="148"/>
      <c r="M430" s="153"/>
      <c r="T430" s="154"/>
      <c r="AT430" s="150" t="s">
        <v>157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146</v>
      </c>
    </row>
    <row r="431" spans="2:65" s="13" customFormat="1" ht="11.25">
      <c r="B431" s="155"/>
      <c r="D431" s="149" t="s">
        <v>157</v>
      </c>
      <c r="E431" s="156" t="s">
        <v>19</v>
      </c>
      <c r="F431" s="157" t="s">
        <v>950</v>
      </c>
      <c r="H431" s="158">
        <v>9.36</v>
      </c>
      <c r="I431" s="159"/>
      <c r="L431" s="155"/>
      <c r="M431" s="160"/>
      <c r="T431" s="161"/>
      <c r="AT431" s="156" t="s">
        <v>157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146</v>
      </c>
    </row>
    <row r="432" spans="2:65" s="1" customFormat="1" ht="16.5" customHeight="1">
      <c r="B432" s="32"/>
      <c r="C432" s="131" t="s">
        <v>312</v>
      </c>
      <c r="D432" s="131" t="s">
        <v>149</v>
      </c>
      <c r="E432" s="132" t="s">
        <v>848</v>
      </c>
      <c r="F432" s="133" t="s">
        <v>849</v>
      </c>
      <c r="G432" s="134" t="s">
        <v>213</v>
      </c>
      <c r="H432" s="135">
        <v>4.2000000000000003E-2</v>
      </c>
      <c r="I432" s="136"/>
      <c r="J432" s="137">
        <f>ROUND(I432*H432,2)</f>
        <v>0</v>
      </c>
      <c r="K432" s="133" t="s">
        <v>638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1.06277</v>
      </c>
      <c r="R432" s="140">
        <f>Q432*H432</f>
        <v>4.4636340000000004E-2</v>
      </c>
      <c r="S432" s="140">
        <v>0</v>
      </c>
      <c r="T432" s="141">
        <f>S432*H432</f>
        <v>0</v>
      </c>
      <c r="AR432" s="142" t="s">
        <v>147</v>
      </c>
      <c r="AT432" s="142" t="s">
        <v>149</v>
      </c>
      <c r="AU432" s="142" t="s">
        <v>82</v>
      </c>
      <c r="AY432" s="17" t="s">
        <v>146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147</v>
      </c>
      <c r="BM432" s="142" t="s">
        <v>1067</v>
      </c>
    </row>
    <row r="433" spans="2:65" s="1" customFormat="1" ht="11.25">
      <c r="B433" s="32"/>
      <c r="D433" s="144" t="s">
        <v>155</v>
      </c>
      <c r="F433" s="145" t="s">
        <v>851</v>
      </c>
      <c r="I433" s="146"/>
      <c r="L433" s="32"/>
      <c r="M433" s="147"/>
      <c r="T433" s="53"/>
      <c r="AT433" s="17" t="s">
        <v>155</v>
      </c>
      <c r="AU433" s="17" t="s">
        <v>82</v>
      </c>
    </row>
    <row r="434" spans="2:65" s="12" customFormat="1" ht="11.25">
      <c r="B434" s="148"/>
      <c r="D434" s="149" t="s">
        <v>157</v>
      </c>
      <c r="E434" s="150" t="s">
        <v>19</v>
      </c>
      <c r="F434" s="151" t="s">
        <v>853</v>
      </c>
      <c r="H434" s="150" t="s">
        <v>19</v>
      </c>
      <c r="I434" s="152"/>
      <c r="L434" s="148"/>
      <c r="M434" s="153"/>
      <c r="T434" s="154"/>
      <c r="AT434" s="150" t="s">
        <v>157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146</v>
      </c>
    </row>
    <row r="435" spans="2:65" s="13" customFormat="1" ht="11.25">
      <c r="B435" s="155"/>
      <c r="D435" s="149" t="s">
        <v>157</v>
      </c>
      <c r="E435" s="156" t="s">
        <v>19</v>
      </c>
      <c r="F435" s="157" t="s">
        <v>854</v>
      </c>
      <c r="H435" s="158">
        <v>4.2000000000000003E-2</v>
      </c>
      <c r="I435" s="159"/>
      <c r="L435" s="155"/>
      <c r="M435" s="160"/>
      <c r="T435" s="161"/>
      <c r="AT435" s="156" t="s">
        <v>157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146</v>
      </c>
    </row>
    <row r="436" spans="2:65" s="1" customFormat="1" ht="16.5" customHeight="1">
      <c r="B436" s="32"/>
      <c r="C436" s="131" t="s">
        <v>316</v>
      </c>
      <c r="D436" s="131" t="s">
        <v>149</v>
      </c>
      <c r="E436" s="132" t="s">
        <v>1068</v>
      </c>
      <c r="F436" s="133" t="s">
        <v>1069</v>
      </c>
      <c r="G436" s="134" t="s">
        <v>152</v>
      </c>
      <c r="H436" s="135">
        <v>92.75</v>
      </c>
      <c r="I436" s="136"/>
      <c r="J436" s="137">
        <f>ROUND(I436*H436,2)</f>
        <v>0</v>
      </c>
      <c r="K436" s="133" t="s">
        <v>638</v>
      </c>
      <c r="L436" s="32"/>
      <c r="M436" s="138" t="s">
        <v>19</v>
      </c>
      <c r="N436" s="139" t="s">
        <v>43</v>
      </c>
      <c r="P436" s="140">
        <f>O436*H436</f>
        <v>0</v>
      </c>
      <c r="Q436" s="140">
        <v>1.2999999999999999E-4</v>
      </c>
      <c r="R436" s="140">
        <f>Q436*H436</f>
        <v>1.2057499999999999E-2</v>
      </c>
      <c r="S436" s="140">
        <v>0</v>
      </c>
      <c r="T436" s="141">
        <f>S436*H436</f>
        <v>0</v>
      </c>
      <c r="AR436" s="142" t="s">
        <v>147</v>
      </c>
      <c r="AT436" s="142" t="s">
        <v>149</v>
      </c>
      <c r="AU436" s="142" t="s">
        <v>82</v>
      </c>
      <c r="AY436" s="17" t="s">
        <v>146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80</v>
      </c>
      <c r="BK436" s="143">
        <f>ROUND(I436*H436,2)</f>
        <v>0</v>
      </c>
      <c r="BL436" s="17" t="s">
        <v>147</v>
      </c>
      <c r="BM436" s="142" t="s">
        <v>1070</v>
      </c>
    </row>
    <row r="437" spans="2:65" s="1" customFormat="1" ht="11.25">
      <c r="B437" s="32"/>
      <c r="D437" s="144" t="s">
        <v>155</v>
      </c>
      <c r="F437" s="145" t="s">
        <v>1071</v>
      </c>
      <c r="I437" s="146"/>
      <c r="L437" s="32"/>
      <c r="M437" s="147"/>
      <c r="T437" s="53"/>
      <c r="AT437" s="17" t="s">
        <v>155</v>
      </c>
      <c r="AU437" s="17" t="s">
        <v>82</v>
      </c>
    </row>
    <row r="438" spans="2:65" s="12" customFormat="1" ht="11.25">
      <c r="B438" s="148"/>
      <c r="D438" s="149" t="s">
        <v>157</v>
      </c>
      <c r="E438" s="150" t="s">
        <v>19</v>
      </c>
      <c r="F438" s="151" t="s">
        <v>514</v>
      </c>
      <c r="H438" s="150" t="s">
        <v>19</v>
      </c>
      <c r="I438" s="152"/>
      <c r="L438" s="148"/>
      <c r="M438" s="153"/>
      <c r="T438" s="154"/>
      <c r="AT438" s="150" t="s">
        <v>157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146</v>
      </c>
    </row>
    <row r="439" spans="2:65" s="12" customFormat="1" ht="11.25">
      <c r="B439" s="148"/>
      <c r="D439" s="149" t="s">
        <v>157</v>
      </c>
      <c r="E439" s="150" t="s">
        <v>19</v>
      </c>
      <c r="F439" s="151" t="s">
        <v>515</v>
      </c>
      <c r="H439" s="150" t="s">
        <v>19</v>
      </c>
      <c r="I439" s="152"/>
      <c r="L439" s="148"/>
      <c r="M439" s="153"/>
      <c r="T439" s="154"/>
      <c r="AT439" s="150" t="s">
        <v>157</v>
      </c>
      <c r="AU439" s="150" t="s">
        <v>82</v>
      </c>
      <c r="AV439" s="12" t="s">
        <v>80</v>
      </c>
      <c r="AW439" s="12" t="s">
        <v>33</v>
      </c>
      <c r="AX439" s="12" t="s">
        <v>72</v>
      </c>
      <c r="AY439" s="150" t="s">
        <v>146</v>
      </c>
    </row>
    <row r="440" spans="2:65" s="13" customFormat="1" ht="11.25">
      <c r="B440" s="155"/>
      <c r="D440" s="149" t="s">
        <v>157</v>
      </c>
      <c r="E440" s="156" t="s">
        <v>19</v>
      </c>
      <c r="F440" s="157" t="s">
        <v>516</v>
      </c>
      <c r="H440" s="158">
        <v>11.74</v>
      </c>
      <c r="I440" s="159"/>
      <c r="L440" s="155"/>
      <c r="M440" s="160"/>
      <c r="T440" s="161"/>
      <c r="AT440" s="156" t="s">
        <v>157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146</v>
      </c>
    </row>
    <row r="441" spans="2:65" s="12" customFormat="1" ht="11.25">
      <c r="B441" s="148"/>
      <c r="D441" s="149" t="s">
        <v>157</v>
      </c>
      <c r="E441" s="150" t="s">
        <v>19</v>
      </c>
      <c r="F441" s="151" t="s">
        <v>517</v>
      </c>
      <c r="H441" s="150" t="s">
        <v>19</v>
      </c>
      <c r="I441" s="152"/>
      <c r="L441" s="148"/>
      <c r="M441" s="153"/>
      <c r="T441" s="154"/>
      <c r="AT441" s="150" t="s">
        <v>157</v>
      </c>
      <c r="AU441" s="150" t="s">
        <v>82</v>
      </c>
      <c r="AV441" s="12" t="s">
        <v>80</v>
      </c>
      <c r="AW441" s="12" t="s">
        <v>33</v>
      </c>
      <c r="AX441" s="12" t="s">
        <v>72</v>
      </c>
      <c r="AY441" s="150" t="s">
        <v>146</v>
      </c>
    </row>
    <row r="442" spans="2:65" s="13" customFormat="1" ht="11.25">
      <c r="B442" s="155"/>
      <c r="D442" s="149" t="s">
        <v>157</v>
      </c>
      <c r="E442" s="156" t="s">
        <v>19</v>
      </c>
      <c r="F442" s="157" t="s">
        <v>518</v>
      </c>
      <c r="H442" s="158">
        <v>29.3</v>
      </c>
      <c r="I442" s="159"/>
      <c r="L442" s="155"/>
      <c r="M442" s="160"/>
      <c r="T442" s="161"/>
      <c r="AT442" s="156" t="s">
        <v>157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146</v>
      </c>
    </row>
    <row r="443" spans="2:65" s="12" customFormat="1" ht="11.25">
      <c r="B443" s="148"/>
      <c r="D443" s="149" t="s">
        <v>157</v>
      </c>
      <c r="E443" s="150" t="s">
        <v>19</v>
      </c>
      <c r="F443" s="151" t="s">
        <v>519</v>
      </c>
      <c r="H443" s="150" t="s">
        <v>19</v>
      </c>
      <c r="I443" s="152"/>
      <c r="L443" s="148"/>
      <c r="M443" s="153"/>
      <c r="T443" s="154"/>
      <c r="AT443" s="150" t="s">
        <v>157</v>
      </c>
      <c r="AU443" s="150" t="s">
        <v>82</v>
      </c>
      <c r="AV443" s="12" t="s">
        <v>80</v>
      </c>
      <c r="AW443" s="12" t="s">
        <v>33</v>
      </c>
      <c r="AX443" s="12" t="s">
        <v>72</v>
      </c>
      <c r="AY443" s="150" t="s">
        <v>146</v>
      </c>
    </row>
    <row r="444" spans="2:65" s="13" customFormat="1" ht="11.25">
      <c r="B444" s="155"/>
      <c r="D444" s="149" t="s">
        <v>157</v>
      </c>
      <c r="E444" s="156" t="s">
        <v>19</v>
      </c>
      <c r="F444" s="157" t="s">
        <v>520</v>
      </c>
      <c r="H444" s="158">
        <v>15.02</v>
      </c>
      <c r="I444" s="159"/>
      <c r="L444" s="155"/>
      <c r="M444" s="160"/>
      <c r="T444" s="161"/>
      <c r="AT444" s="156" t="s">
        <v>157</v>
      </c>
      <c r="AU444" s="156" t="s">
        <v>82</v>
      </c>
      <c r="AV444" s="13" t="s">
        <v>82</v>
      </c>
      <c r="AW444" s="13" t="s">
        <v>33</v>
      </c>
      <c r="AX444" s="13" t="s">
        <v>72</v>
      </c>
      <c r="AY444" s="156" t="s">
        <v>146</v>
      </c>
    </row>
    <row r="445" spans="2:65" s="12" customFormat="1" ht="11.25">
      <c r="B445" s="148"/>
      <c r="D445" s="149" t="s">
        <v>157</v>
      </c>
      <c r="E445" s="150" t="s">
        <v>19</v>
      </c>
      <c r="F445" s="151" t="s">
        <v>521</v>
      </c>
      <c r="H445" s="150" t="s">
        <v>19</v>
      </c>
      <c r="I445" s="152"/>
      <c r="L445" s="148"/>
      <c r="M445" s="153"/>
      <c r="T445" s="154"/>
      <c r="AT445" s="150" t="s">
        <v>157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146</v>
      </c>
    </row>
    <row r="446" spans="2:65" s="13" customFormat="1" ht="11.25">
      <c r="B446" s="155"/>
      <c r="D446" s="149" t="s">
        <v>157</v>
      </c>
      <c r="E446" s="156" t="s">
        <v>19</v>
      </c>
      <c r="F446" s="157" t="s">
        <v>522</v>
      </c>
      <c r="H446" s="158">
        <v>10.64</v>
      </c>
      <c r="I446" s="159"/>
      <c r="L446" s="155"/>
      <c r="M446" s="160"/>
      <c r="T446" s="161"/>
      <c r="AT446" s="156" t="s">
        <v>157</v>
      </c>
      <c r="AU446" s="156" t="s">
        <v>82</v>
      </c>
      <c r="AV446" s="13" t="s">
        <v>82</v>
      </c>
      <c r="AW446" s="13" t="s">
        <v>33</v>
      </c>
      <c r="AX446" s="13" t="s">
        <v>72</v>
      </c>
      <c r="AY446" s="156" t="s">
        <v>146</v>
      </c>
    </row>
    <row r="447" spans="2:65" s="12" customFormat="1" ht="11.25">
      <c r="B447" s="148"/>
      <c r="D447" s="149" t="s">
        <v>157</v>
      </c>
      <c r="E447" s="150" t="s">
        <v>19</v>
      </c>
      <c r="F447" s="151" t="s">
        <v>523</v>
      </c>
      <c r="H447" s="150" t="s">
        <v>19</v>
      </c>
      <c r="I447" s="152"/>
      <c r="L447" s="148"/>
      <c r="M447" s="153"/>
      <c r="T447" s="154"/>
      <c r="AT447" s="150" t="s">
        <v>157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146</v>
      </c>
    </row>
    <row r="448" spans="2:65" s="13" customFormat="1" ht="11.25">
      <c r="B448" s="155"/>
      <c r="D448" s="149" t="s">
        <v>157</v>
      </c>
      <c r="E448" s="156" t="s">
        <v>19</v>
      </c>
      <c r="F448" s="157" t="s">
        <v>524</v>
      </c>
      <c r="H448" s="158">
        <v>7.66</v>
      </c>
      <c r="I448" s="159"/>
      <c r="L448" s="155"/>
      <c r="M448" s="160"/>
      <c r="T448" s="161"/>
      <c r="AT448" s="156" t="s">
        <v>157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146</v>
      </c>
    </row>
    <row r="449" spans="2:65" s="12" customFormat="1" ht="11.25">
      <c r="B449" s="148"/>
      <c r="D449" s="149" t="s">
        <v>157</v>
      </c>
      <c r="E449" s="150" t="s">
        <v>19</v>
      </c>
      <c r="F449" s="151" t="s">
        <v>525</v>
      </c>
      <c r="H449" s="150" t="s">
        <v>19</v>
      </c>
      <c r="I449" s="152"/>
      <c r="L449" s="148"/>
      <c r="M449" s="153"/>
      <c r="T449" s="154"/>
      <c r="AT449" s="150" t="s">
        <v>157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146</v>
      </c>
    </row>
    <row r="450" spans="2:65" s="13" customFormat="1" ht="11.25">
      <c r="B450" s="155"/>
      <c r="D450" s="149" t="s">
        <v>157</v>
      </c>
      <c r="E450" s="156" t="s">
        <v>19</v>
      </c>
      <c r="F450" s="157" t="s">
        <v>526</v>
      </c>
      <c r="H450" s="158">
        <v>1.43</v>
      </c>
      <c r="I450" s="159"/>
      <c r="L450" s="155"/>
      <c r="M450" s="160"/>
      <c r="T450" s="161"/>
      <c r="AT450" s="156" t="s">
        <v>157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146</v>
      </c>
    </row>
    <row r="451" spans="2:65" s="12" customFormat="1" ht="11.25">
      <c r="B451" s="148"/>
      <c r="D451" s="149" t="s">
        <v>157</v>
      </c>
      <c r="E451" s="150" t="s">
        <v>19</v>
      </c>
      <c r="F451" s="151" t="s">
        <v>527</v>
      </c>
      <c r="H451" s="150" t="s">
        <v>19</v>
      </c>
      <c r="I451" s="152"/>
      <c r="L451" s="148"/>
      <c r="M451" s="153"/>
      <c r="T451" s="154"/>
      <c r="AT451" s="150" t="s">
        <v>157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146</v>
      </c>
    </row>
    <row r="452" spans="2:65" s="13" customFormat="1" ht="11.25">
      <c r="B452" s="155"/>
      <c r="D452" s="149" t="s">
        <v>157</v>
      </c>
      <c r="E452" s="156" t="s">
        <v>19</v>
      </c>
      <c r="F452" s="157" t="s">
        <v>528</v>
      </c>
      <c r="H452" s="158">
        <v>4.68</v>
      </c>
      <c r="I452" s="159"/>
      <c r="L452" s="155"/>
      <c r="M452" s="160"/>
      <c r="T452" s="161"/>
      <c r="AT452" s="156" t="s">
        <v>157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146</v>
      </c>
    </row>
    <row r="453" spans="2:65" s="12" customFormat="1" ht="11.25">
      <c r="B453" s="148"/>
      <c r="D453" s="149" t="s">
        <v>157</v>
      </c>
      <c r="E453" s="150" t="s">
        <v>19</v>
      </c>
      <c r="F453" s="151" t="s">
        <v>529</v>
      </c>
      <c r="H453" s="150" t="s">
        <v>19</v>
      </c>
      <c r="I453" s="152"/>
      <c r="L453" s="148"/>
      <c r="M453" s="153"/>
      <c r="T453" s="154"/>
      <c r="AT453" s="150" t="s">
        <v>157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146</v>
      </c>
    </row>
    <row r="454" spans="2:65" s="13" customFormat="1" ht="11.25">
      <c r="B454" s="155"/>
      <c r="D454" s="149" t="s">
        <v>157</v>
      </c>
      <c r="E454" s="156" t="s">
        <v>19</v>
      </c>
      <c r="F454" s="157" t="s">
        <v>530</v>
      </c>
      <c r="H454" s="158">
        <v>12.28</v>
      </c>
      <c r="I454" s="159"/>
      <c r="L454" s="155"/>
      <c r="M454" s="160"/>
      <c r="T454" s="161"/>
      <c r="AT454" s="156" t="s">
        <v>157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146</v>
      </c>
    </row>
    <row r="455" spans="2:65" s="14" customFormat="1" ht="11.25">
      <c r="B455" s="162"/>
      <c r="D455" s="149" t="s">
        <v>157</v>
      </c>
      <c r="E455" s="163" t="s">
        <v>19</v>
      </c>
      <c r="F455" s="164" t="s">
        <v>161</v>
      </c>
      <c r="H455" s="165">
        <v>92.75</v>
      </c>
      <c r="I455" s="166"/>
      <c r="L455" s="162"/>
      <c r="M455" s="167"/>
      <c r="T455" s="168"/>
      <c r="AT455" s="163" t="s">
        <v>157</v>
      </c>
      <c r="AU455" s="163" t="s">
        <v>82</v>
      </c>
      <c r="AV455" s="14" t="s">
        <v>147</v>
      </c>
      <c r="AW455" s="14" t="s">
        <v>33</v>
      </c>
      <c r="AX455" s="14" t="s">
        <v>80</v>
      </c>
      <c r="AY455" s="163" t="s">
        <v>146</v>
      </c>
    </row>
    <row r="456" spans="2:65" s="1" customFormat="1" ht="16.5" customHeight="1">
      <c r="B456" s="32"/>
      <c r="C456" s="131" t="s">
        <v>320</v>
      </c>
      <c r="D456" s="131" t="s">
        <v>149</v>
      </c>
      <c r="E456" s="132" t="s">
        <v>1072</v>
      </c>
      <c r="F456" s="133" t="s">
        <v>1073</v>
      </c>
      <c r="G456" s="134" t="s">
        <v>152</v>
      </c>
      <c r="H456" s="135">
        <v>190.74</v>
      </c>
      <c r="I456" s="136"/>
      <c r="J456" s="137">
        <f>ROUND(I456*H456,2)</f>
        <v>0</v>
      </c>
      <c r="K456" s="133" t="s">
        <v>638</v>
      </c>
      <c r="L456" s="32"/>
      <c r="M456" s="138" t="s">
        <v>19</v>
      </c>
      <c r="N456" s="139" t="s">
        <v>43</v>
      </c>
      <c r="P456" s="140">
        <f>O456*H456</f>
        <v>0</v>
      </c>
      <c r="Q456" s="140">
        <v>3.3E-4</v>
      </c>
      <c r="R456" s="140">
        <f>Q456*H456</f>
        <v>6.2944200000000006E-2</v>
      </c>
      <c r="S456" s="140">
        <v>0</v>
      </c>
      <c r="T456" s="141">
        <f>S456*H456</f>
        <v>0</v>
      </c>
      <c r="AR456" s="142" t="s">
        <v>147</v>
      </c>
      <c r="AT456" s="142" t="s">
        <v>149</v>
      </c>
      <c r="AU456" s="142" t="s">
        <v>82</v>
      </c>
      <c r="AY456" s="17" t="s">
        <v>146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80</v>
      </c>
      <c r="BK456" s="143">
        <f>ROUND(I456*H456,2)</f>
        <v>0</v>
      </c>
      <c r="BL456" s="17" t="s">
        <v>147</v>
      </c>
      <c r="BM456" s="142" t="s">
        <v>1074</v>
      </c>
    </row>
    <row r="457" spans="2:65" s="1" customFormat="1" ht="11.25">
      <c r="B457" s="32"/>
      <c r="D457" s="144" t="s">
        <v>155</v>
      </c>
      <c r="F457" s="145" t="s">
        <v>1075</v>
      </c>
      <c r="I457" s="146"/>
      <c r="L457" s="32"/>
      <c r="M457" s="147"/>
      <c r="T457" s="53"/>
      <c r="AT457" s="17" t="s">
        <v>155</v>
      </c>
      <c r="AU457" s="17" t="s">
        <v>82</v>
      </c>
    </row>
    <row r="458" spans="2:65" s="12" customFormat="1" ht="11.25">
      <c r="B458" s="148"/>
      <c r="D458" s="149" t="s">
        <v>157</v>
      </c>
      <c r="E458" s="150" t="s">
        <v>19</v>
      </c>
      <c r="F458" s="151" t="s">
        <v>514</v>
      </c>
      <c r="H458" s="150" t="s">
        <v>19</v>
      </c>
      <c r="I458" s="152"/>
      <c r="L458" s="148"/>
      <c r="M458" s="153"/>
      <c r="T458" s="154"/>
      <c r="AT458" s="150" t="s">
        <v>157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146</v>
      </c>
    </row>
    <row r="459" spans="2:65" s="12" customFormat="1" ht="11.25">
      <c r="B459" s="148"/>
      <c r="D459" s="149" t="s">
        <v>157</v>
      </c>
      <c r="E459" s="150" t="s">
        <v>19</v>
      </c>
      <c r="F459" s="151" t="s">
        <v>515</v>
      </c>
      <c r="H459" s="150" t="s">
        <v>19</v>
      </c>
      <c r="I459" s="152"/>
      <c r="L459" s="148"/>
      <c r="M459" s="153"/>
      <c r="T459" s="154"/>
      <c r="AT459" s="150" t="s">
        <v>157</v>
      </c>
      <c r="AU459" s="150" t="s">
        <v>82</v>
      </c>
      <c r="AV459" s="12" t="s">
        <v>80</v>
      </c>
      <c r="AW459" s="12" t="s">
        <v>33</v>
      </c>
      <c r="AX459" s="12" t="s">
        <v>72</v>
      </c>
      <c r="AY459" s="150" t="s">
        <v>146</v>
      </c>
    </row>
    <row r="460" spans="2:65" s="13" customFormat="1" ht="11.25">
      <c r="B460" s="155"/>
      <c r="D460" s="149" t="s">
        <v>157</v>
      </c>
      <c r="E460" s="156" t="s">
        <v>19</v>
      </c>
      <c r="F460" s="157" t="s">
        <v>516</v>
      </c>
      <c r="H460" s="158">
        <v>11.74</v>
      </c>
      <c r="I460" s="159"/>
      <c r="L460" s="155"/>
      <c r="M460" s="160"/>
      <c r="T460" s="161"/>
      <c r="AT460" s="156" t="s">
        <v>157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146</v>
      </c>
    </row>
    <row r="461" spans="2:65" s="12" customFormat="1" ht="11.25">
      <c r="B461" s="148"/>
      <c r="D461" s="149" t="s">
        <v>157</v>
      </c>
      <c r="E461" s="150" t="s">
        <v>19</v>
      </c>
      <c r="F461" s="151" t="s">
        <v>517</v>
      </c>
      <c r="H461" s="150" t="s">
        <v>19</v>
      </c>
      <c r="I461" s="152"/>
      <c r="L461" s="148"/>
      <c r="M461" s="153"/>
      <c r="T461" s="154"/>
      <c r="AT461" s="150" t="s">
        <v>157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146</v>
      </c>
    </row>
    <row r="462" spans="2:65" s="13" customFormat="1" ht="11.25">
      <c r="B462" s="155"/>
      <c r="D462" s="149" t="s">
        <v>157</v>
      </c>
      <c r="E462" s="156" t="s">
        <v>19</v>
      </c>
      <c r="F462" s="157" t="s">
        <v>518</v>
      </c>
      <c r="H462" s="158">
        <v>29.3</v>
      </c>
      <c r="I462" s="159"/>
      <c r="L462" s="155"/>
      <c r="M462" s="160"/>
      <c r="T462" s="161"/>
      <c r="AT462" s="156" t="s">
        <v>157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146</v>
      </c>
    </row>
    <row r="463" spans="2:65" s="12" customFormat="1" ht="11.25">
      <c r="B463" s="148"/>
      <c r="D463" s="149" t="s">
        <v>157</v>
      </c>
      <c r="E463" s="150" t="s">
        <v>19</v>
      </c>
      <c r="F463" s="151" t="s">
        <v>519</v>
      </c>
      <c r="H463" s="150" t="s">
        <v>19</v>
      </c>
      <c r="I463" s="152"/>
      <c r="L463" s="148"/>
      <c r="M463" s="153"/>
      <c r="T463" s="154"/>
      <c r="AT463" s="150" t="s">
        <v>157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146</v>
      </c>
    </row>
    <row r="464" spans="2:65" s="13" customFormat="1" ht="11.25">
      <c r="B464" s="155"/>
      <c r="D464" s="149" t="s">
        <v>157</v>
      </c>
      <c r="E464" s="156" t="s">
        <v>19</v>
      </c>
      <c r="F464" s="157" t="s">
        <v>520</v>
      </c>
      <c r="H464" s="158">
        <v>15.02</v>
      </c>
      <c r="I464" s="159"/>
      <c r="L464" s="155"/>
      <c r="M464" s="160"/>
      <c r="T464" s="161"/>
      <c r="AT464" s="156" t="s">
        <v>157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146</v>
      </c>
    </row>
    <row r="465" spans="2:51" s="12" customFormat="1" ht="11.25">
      <c r="B465" s="148"/>
      <c r="D465" s="149" t="s">
        <v>157</v>
      </c>
      <c r="E465" s="150" t="s">
        <v>19</v>
      </c>
      <c r="F465" s="151" t="s">
        <v>521</v>
      </c>
      <c r="H465" s="150" t="s">
        <v>19</v>
      </c>
      <c r="I465" s="152"/>
      <c r="L465" s="148"/>
      <c r="M465" s="153"/>
      <c r="T465" s="154"/>
      <c r="AT465" s="150" t="s">
        <v>157</v>
      </c>
      <c r="AU465" s="150" t="s">
        <v>82</v>
      </c>
      <c r="AV465" s="12" t="s">
        <v>80</v>
      </c>
      <c r="AW465" s="12" t="s">
        <v>33</v>
      </c>
      <c r="AX465" s="12" t="s">
        <v>72</v>
      </c>
      <c r="AY465" s="150" t="s">
        <v>146</v>
      </c>
    </row>
    <row r="466" spans="2:51" s="13" customFormat="1" ht="11.25">
      <c r="B466" s="155"/>
      <c r="D466" s="149" t="s">
        <v>157</v>
      </c>
      <c r="E466" s="156" t="s">
        <v>19</v>
      </c>
      <c r="F466" s="157" t="s">
        <v>522</v>
      </c>
      <c r="H466" s="158">
        <v>10.64</v>
      </c>
      <c r="I466" s="159"/>
      <c r="L466" s="155"/>
      <c r="M466" s="160"/>
      <c r="T466" s="161"/>
      <c r="AT466" s="156" t="s">
        <v>157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146</v>
      </c>
    </row>
    <row r="467" spans="2:51" s="12" customFormat="1" ht="11.25">
      <c r="B467" s="148"/>
      <c r="D467" s="149" t="s">
        <v>157</v>
      </c>
      <c r="E467" s="150" t="s">
        <v>19</v>
      </c>
      <c r="F467" s="151" t="s">
        <v>523</v>
      </c>
      <c r="H467" s="150" t="s">
        <v>19</v>
      </c>
      <c r="I467" s="152"/>
      <c r="L467" s="148"/>
      <c r="M467" s="153"/>
      <c r="T467" s="154"/>
      <c r="AT467" s="150" t="s">
        <v>157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146</v>
      </c>
    </row>
    <row r="468" spans="2:51" s="13" customFormat="1" ht="11.25">
      <c r="B468" s="155"/>
      <c r="D468" s="149" t="s">
        <v>157</v>
      </c>
      <c r="E468" s="156" t="s">
        <v>19</v>
      </c>
      <c r="F468" s="157" t="s">
        <v>524</v>
      </c>
      <c r="H468" s="158">
        <v>7.66</v>
      </c>
      <c r="I468" s="159"/>
      <c r="L468" s="155"/>
      <c r="M468" s="160"/>
      <c r="T468" s="161"/>
      <c r="AT468" s="156" t="s">
        <v>157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146</v>
      </c>
    </row>
    <row r="469" spans="2:51" s="12" customFormat="1" ht="11.25">
      <c r="B469" s="148"/>
      <c r="D469" s="149" t="s">
        <v>157</v>
      </c>
      <c r="E469" s="150" t="s">
        <v>19</v>
      </c>
      <c r="F469" s="151" t="s">
        <v>525</v>
      </c>
      <c r="H469" s="150" t="s">
        <v>19</v>
      </c>
      <c r="I469" s="152"/>
      <c r="L469" s="148"/>
      <c r="M469" s="153"/>
      <c r="T469" s="154"/>
      <c r="AT469" s="150" t="s">
        <v>157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146</v>
      </c>
    </row>
    <row r="470" spans="2:51" s="13" customFormat="1" ht="11.25">
      <c r="B470" s="155"/>
      <c r="D470" s="149" t="s">
        <v>157</v>
      </c>
      <c r="E470" s="156" t="s">
        <v>19</v>
      </c>
      <c r="F470" s="157" t="s">
        <v>526</v>
      </c>
      <c r="H470" s="158">
        <v>1.43</v>
      </c>
      <c r="I470" s="159"/>
      <c r="L470" s="155"/>
      <c r="M470" s="160"/>
      <c r="T470" s="161"/>
      <c r="AT470" s="156" t="s">
        <v>157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146</v>
      </c>
    </row>
    <row r="471" spans="2:51" s="12" customFormat="1" ht="11.25">
      <c r="B471" s="148"/>
      <c r="D471" s="149" t="s">
        <v>157</v>
      </c>
      <c r="E471" s="150" t="s">
        <v>19</v>
      </c>
      <c r="F471" s="151" t="s">
        <v>527</v>
      </c>
      <c r="H471" s="150" t="s">
        <v>19</v>
      </c>
      <c r="I471" s="152"/>
      <c r="L471" s="148"/>
      <c r="M471" s="153"/>
      <c r="T471" s="154"/>
      <c r="AT471" s="150" t="s">
        <v>157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146</v>
      </c>
    </row>
    <row r="472" spans="2:51" s="13" customFormat="1" ht="11.25">
      <c r="B472" s="155"/>
      <c r="D472" s="149" t="s">
        <v>157</v>
      </c>
      <c r="E472" s="156" t="s">
        <v>19</v>
      </c>
      <c r="F472" s="157" t="s">
        <v>528</v>
      </c>
      <c r="H472" s="158">
        <v>4.68</v>
      </c>
      <c r="I472" s="159"/>
      <c r="L472" s="155"/>
      <c r="M472" s="160"/>
      <c r="T472" s="161"/>
      <c r="AT472" s="156" t="s">
        <v>157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146</v>
      </c>
    </row>
    <row r="473" spans="2:51" s="12" customFormat="1" ht="11.25">
      <c r="B473" s="148"/>
      <c r="D473" s="149" t="s">
        <v>157</v>
      </c>
      <c r="E473" s="150" t="s">
        <v>19</v>
      </c>
      <c r="F473" s="151" t="s">
        <v>529</v>
      </c>
      <c r="H473" s="150" t="s">
        <v>19</v>
      </c>
      <c r="I473" s="152"/>
      <c r="L473" s="148"/>
      <c r="M473" s="153"/>
      <c r="T473" s="154"/>
      <c r="AT473" s="150" t="s">
        <v>157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146</v>
      </c>
    </row>
    <row r="474" spans="2:51" s="13" customFormat="1" ht="11.25">
      <c r="B474" s="155"/>
      <c r="D474" s="149" t="s">
        <v>157</v>
      </c>
      <c r="E474" s="156" t="s">
        <v>19</v>
      </c>
      <c r="F474" s="157" t="s">
        <v>530</v>
      </c>
      <c r="H474" s="158">
        <v>12.28</v>
      </c>
      <c r="I474" s="159"/>
      <c r="L474" s="155"/>
      <c r="M474" s="160"/>
      <c r="T474" s="161"/>
      <c r="AT474" s="156" t="s">
        <v>157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146</v>
      </c>
    </row>
    <row r="475" spans="2:51" s="12" customFormat="1" ht="11.25">
      <c r="B475" s="148"/>
      <c r="D475" s="149" t="s">
        <v>157</v>
      </c>
      <c r="E475" s="150" t="s">
        <v>19</v>
      </c>
      <c r="F475" s="151" t="s">
        <v>1076</v>
      </c>
      <c r="H475" s="150" t="s">
        <v>19</v>
      </c>
      <c r="I475" s="152"/>
      <c r="L475" s="148"/>
      <c r="M475" s="153"/>
      <c r="T475" s="154"/>
      <c r="AT475" s="150" t="s">
        <v>157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146</v>
      </c>
    </row>
    <row r="476" spans="2:51" s="12" customFormat="1" ht="11.25">
      <c r="B476" s="148"/>
      <c r="D476" s="149" t="s">
        <v>157</v>
      </c>
      <c r="E476" s="150" t="s">
        <v>19</v>
      </c>
      <c r="F476" s="151" t="s">
        <v>1001</v>
      </c>
      <c r="H476" s="150" t="s">
        <v>19</v>
      </c>
      <c r="I476" s="152"/>
      <c r="L476" s="148"/>
      <c r="M476" s="153"/>
      <c r="T476" s="154"/>
      <c r="AT476" s="150" t="s">
        <v>157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146</v>
      </c>
    </row>
    <row r="477" spans="2:51" s="13" customFormat="1" ht="11.25">
      <c r="B477" s="155"/>
      <c r="D477" s="149" t="s">
        <v>157</v>
      </c>
      <c r="E477" s="156" t="s">
        <v>19</v>
      </c>
      <c r="F477" s="157" t="s">
        <v>1002</v>
      </c>
      <c r="H477" s="158">
        <v>9.4600000000000009</v>
      </c>
      <c r="I477" s="159"/>
      <c r="L477" s="155"/>
      <c r="M477" s="160"/>
      <c r="T477" s="161"/>
      <c r="AT477" s="156" t="s">
        <v>157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146</v>
      </c>
    </row>
    <row r="478" spans="2:51" s="12" customFormat="1" ht="11.25">
      <c r="B478" s="148"/>
      <c r="D478" s="149" t="s">
        <v>157</v>
      </c>
      <c r="E478" s="150" t="s">
        <v>19</v>
      </c>
      <c r="F478" s="151" t="s">
        <v>1003</v>
      </c>
      <c r="H478" s="150" t="s">
        <v>19</v>
      </c>
      <c r="I478" s="152"/>
      <c r="L478" s="148"/>
      <c r="M478" s="153"/>
      <c r="T478" s="154"/>
      <c r="AT478" s="150" t="s">
        <v>157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146</v>
      </c>
    </row>
    <row r="479" spans="2:51" s="13" customFormat="1" ht="11.25">
      <c r="B479" s="155"/>
      <c r="D479" s="149" t="s">
        <v>157</v>
      </c>
      <c r="E479" s="156" t="s">
        <v>19</v>
      </c>
      <c r="F479" s="157" t="s">
        <v>1004</v>
      </c>
      <c r="H479" s="158">
        <v>8.35</v>
      </c>
      <c r="I479" s="159"/>
      <c r="L479" s="155"/>
      <c r="M479" s="160"/>
      <c r="T479" s="161"/>
      <c r="AT479" s="156" t="s">
        <v>157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146</v>
      </c>
    </row>
    <row r="480" spans="2:51" s="12" customFormat="1" ht="11.25">
      <c r="B480" s="148"/>
      <c r="D480" s="149" t="s">
        <v>157</v>
      </c>
      <c r="E480" s="150" t="s">
        <v>19</v>
      </c>
      <c r="F480" s="151" t="s">
        <v>1005</v>
      </c>
      <c r="H480" s="150" t="s">
        <v>19</v>
      </c>
      <c r="I480" s="152"/>
      <c r="L480" s="148"/>
      <c r="M480" s="153"/>
      <c r="T480" s="154"/>
      <c r="AT480" s="150" t="s">
        <v>157</v>
      </c>
      <c r="AU480" s="150" t="s">
        <v>82</v>
      </c>
      <c r="AV480" s="12" t="s">
        <v>80</v>
      </c>
      <c r="AW480" s="12" t="s">
        <v>33</v>
      </c>
      <c r="AX480" s="12" t="s">
        <v>72</v>
      </c>
      <c r="AY480" s="150" t="s">
        <v>146</v>
      </c>
    </row>
    <row r="481" spans="2:65" s="13" customFormat="1" ht="11.25">
      <c r="B481" s="155"/>
      <c r="D481" s="149" t="s">
        <v>157</v>
      </c>
      <c r="E481" s="156" t="s">
        <v>19</v>
      </c>
      <c r="F481" s="157" t="s">
        <v>1006</v>
      </c>
      <c r="H481" s="158">
        <v>21.48</v>
      </c>
      <c r="I481" s="159"/>
      <c r="L481" s="155"/>
      <c r="M481" s="160"/>
      <c r="T481" s="161"/>
      <c r="AT481" s="156" t="s">
        <v>157</v>
      </c>
      <c r="AU481" s="156" t="s">
        <v>82</v>
      </c>
      <c r="AV481" s="13" t="s">
        <v>82</v>
      </c>
      <c r="AW481" s="13" t="s">
        <v>33</v>
      </c>
      <c r="AX481" s="13" t="s">
        <v>72</v>
      </c>
      <c r="AY481" s="156" t="s">
        <v>146</v>
      </c>
    </row>
    <row r="482" spans="2:65" s="12" customFormat="1" ht="11.25">
      <c r="B482" s="148"/>
      <c r="D482" s="149" t="s">
        <v>157</v>
      </c>
      <c r="E482" s="150" t="s">
        <v>19</v>
      </c>
      <c r="F482" s="151" t="s">
        <v>1007</v>
      </c>
      <c r="H482" s="150" t="s">
        <v>19</v>
      </c>
      <c r="I482" s="152"/>
      <c r="L482" s="148"/>
      <c r="M482" s="153"/>
      <c r="T482" s="154"/>
      <c r="AT482" s="150" t="s">
        <v>157</v>
      </c>
      <c r="AU482" s="150" t="s">
        <v>82</v>
      </c>
      <c r="AV482" s="12" t="s">
        <v>80</v>
      </c>
      <c r="AW482" s="12" t="s">
        <v>33</v>
      </c>
      <c r="AX482" s="12" t="s">
        <v>72</v>
      </c>
      <c r="AY482" s="150" t="s">
        <v>146</v>
      </c>
    </row>
    <row r="483" spans="2:65" s="13" customFormat="1" ht="11.25">
      <c r="B483" s="155"/>
      <c r="D483" s="149" t="s">
        <v>157</v>
      </c>
      <c r="E483" s="156" t="s">
        <v>19</v>
      </c>
      <c r="F483" s="157" t="s">
        <v>1008</v>
      </c>
      <c r="H483" s="158">
        <v>11.28</v>
      </c>
      <c r="I483" s="159"/>
      <c r="L483" s="155"/>
      <c r="M483" s="160"/>
      <c r="T483" s="161"/>
      <c r="AT483" s="156" t="s">
        <v>157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146</v>
      </c>
    </row>
    <row r="484" spans="2:65" s="12" customFormat="1" ht="11.25">
      <c r="B484" s="148"/>
      <c r="D484" s="149" t="s">
        <v>157</v>
      </c>
      <c r="E484" s="150" t="s">
        <v>19</v>
      </c>
      <c r="F484" s="151" t="s">
        <v>1009</v>
      </c>
      <c r="H484" s="150" t="s">
        <v>19</v>
      </c>
      <c r="I484" s="152"/>
      <c r="L484" s="148"/>
      <c r="M484" s="153"/>
      <c r="T484" s="154"/>
      <c r="AT484" s="150" t="s">
        <v>157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146</v>
      </c>
    </row>
    <row r="485" spans="2:65" s="13" customFormat="1" ht="11.25">
      <c r="B485" s="155"/>
      <c r="D485" s="149" t="s">
        <v>157</v>
      </c>
      <c r="E485" s="156" t="s">
        <v>19</v>
      </c>
      <c r="F485" s="157" t="s">
        <v>1010</v>
      </c>
      <c r="H485" s="158">
        <v>8.69</v>
      </c>
      <c r="I485" s="159"/>
      <c r="L485" s="155"/>
      <c r="M485" s="160"/>
      <c r="T485" s="161"/>
      <c r="AT485" s="156" t="s">
        <v>157</v>
      </c>
      <c r="AU485" s="156" t="s">
        <v>82</v>
      </c>
      <c r="AV485" s="13" t="s">
        <v>82</v>
      </c>
      <c r="AW485" s="13" t="s">
        <v>33</v>
      </c>
      <c r="AX485" s="13" t="s">
        <v>72</v>
      </c>
      <c r="AY485" s="156" t="s">
        <v>146</v>
      </c>
    </row>
    <row r="486" spans="2:65" s="12" customFormat="1" ht="11.25">
      <c r="B486" s="148"/>
      <c r="D486" s="149" t="s">
        <v>157</v>
      </c>
      <c r="E486" s="150" t="s">
        <v>19</v>
      </c>
      <c r="F486" s="151" t="s">
        <v>1011</v>
      </c>
      <c r="H486" s="150" t="s">
        <v>19</v>
      </c>
      <c r="I486" s="152"/>
      <c r="L486" s="148"/>
      <c r="M486" s="153"/>
      <c r="T486" s="154"/>
      <c r="AT486" s="150" t="s">
        <v>157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146</v>
      </c>
    </row>
    <row r="487" spans="2:65" s="13" customFormat="1" ht="11.25">
      <c r="B487" s="155"/>
      <c r="D487" s="149" t="s">
        <v>157</v>
      </c>
      <c r="E487" s="156" t="s">
        <v>19</v>
      </c>
      <c r="F487" s="157" t="s">
        <v>1012</v>
      </c>
      <c r="H487" s="158">
        <v>22.88</v>
      </c>
      <c r="I487" s="159"/>
      <c r="L487" s="155"/>
      <c r="M487" s="160"/>
      <c r="T487" s="161"/>
      <c r="AT487" s="156" t="s">
        <v>157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146</v>
      </c>
    </row>
    <row r="488" spans="2:65" s="12" customFormat="1" ht="11.25">
      <c r="B488" s="148"/>
      <c r="D488" s="149" t="s">
        <v>157</v>
      </c>
      <c r="E488" s="150" t="s">
        <v>19</v>
      </c>
      <c r="F488" s="151" t="s">
        <v>1077</v>
      </c>
      <c r="H488" s="150" t="s">
        <v>19</v>
      </c>
      <c r="I488" s="152"/>
      <c r="L488" s="148"/>
      <c r="M488" s="153"/>
      <c r="T488" s="154"/>
      <c r="AT488" s="150" t="s">
        <v>157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146</v>
      </c>
    </row>
    <row r="489" spans="2:65" s="13" customFormat="1" ht="11.25">
      <c r="B489" s="155"/>
      <c r="D489" s="149" t="s">
        <v>157</v>
      </c>
      <c r="E489" s="156" t="s">
        <v>19</v>
      </c>
      <c r="F489" s="157" t="s">
        <v>1078</v>
      </c>
      <c r="H489" s="158">
        <v>2.39</v>
      </c>
      <c r="I489" s="159"/>
      <c r="L489" s="155"/>
      <c r="M489" s="160"/>
      <c r="T489" s="161"/>
      <c r="AT489" s="156" t="s">
        <v>157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146</v>
      </c>
    </row>
    <row r="490" spans="2:65" s="12" customFormat="1" ht="11.25">
      <c r="B490" s="148"/>
      <c r="D490" s="149" t="s">
        <v>157</v>
      </c>
      <c r="E490" s="150" t="s">
        <v>19</v>
      </c>
      <c r="F490" s="151" t="s">
        <v>1079</v>
      </c>
      <c r="H490" s="150" t="s">
        <v>19</v>
      </c>
      <c r="I490" s="152"/>
      <c r="L490" s="148"/>
      <c r="M490" s="153"/>
      <c r="T490" s="154"/>
      <c r="AT490" s="150" t="s">
        <v>157</v>
      </c>
      <c r="AU490" s="150" t="s">
        <v>82</v>
      </c>
      <c r="AV490" s="12" t="s">
        <v>80</v>
      </c>
      <c r="AW490" s="12" t="s">
        <v>33</v>
      </c>
      <c r="AX490" s="12" t="s">
        <v>72</v>
      </c>
      <c r="AY490" s="150" t="s">
        <v>146</v>
      </c>
    </row>
    <row r="491" spans="2:65" s="13" customFormat="1" ht="11.25">
      <c r="B491" s="155"/>
      <c r="D491" s="149" t="s">
        <v>157</v>
      </c>
      <c r="E491" s="156" t="s">
        <v>19</v>
      </c>
      <c r="F491" s="157" t="s">
        <v>1080</v>
      </c>
      <c r="H491" s="158">
        <v>4.0999999999999996</v>
      </c>
      <c r="I491" s="159"/>
      <c r="L491" s="155"/>
      <c r="M491" s="160"/>
      <c r="T491" s="161"/>
      <c r="AT491" s="156" t="s">
        <v>157</v>
      </c>
      <c r="AU491" s="156" t="s">
        <v>82</v>
      </c>
      <c r="AV491" s="13" t="s">
        <v>82</v>
      </c>
      <c r="AW491" s="13" t="s">
        <v>33</v>
      </c>
      <c r="AX491" s="13" t="s">
        <v>72</v>
      </c>
      <c r="AY491" s="156" t="s">
        <v>146</v>
      </c>
    </row>
    <row r="492" spans="2:65" s="12" customFormat="1" ht="11.25">
      <c r="B492" s="148"/>
      <c r="D492" s="149" t="s">
        <v>157</v>
      </c>
      <c r="E492" s="150" t="s">
        <v>19</v>
      </c>
      <c r="F492" s="151" t="s">
        <v>1013</v>
      </c>
      <c r="H492" s="150" t="s">
        <v>19</v>
      </c>
      <c r="I492" s="152"/>
      <c r="L492" s="148"/>
      <c r="M492" s="153"/>
      <c r="T492" s="154"/>
      <c r="AT492" s="150" t="s">
        <v>157</v>
      </c>
      <c r="AU492" s="150" t="s">
        <v>82</v>
      </c>
      <c r="AV492" s="12" t="s">
        <v>80</v>
      </c>
      <c r="AW492" s="12" t="s">
        <v>33</v>
      </c>
      <c r="AX492" s="12" t="s">
        <v>72</v>
      </c>
      <c r="AY492" s="150" t="s">
        <v>146</v>
      </c>
    </row>
    <row r="493" spans="2:65" s="13" customFormat="1" ht="11.25">
      <c r="B493" s="155"/>
      <c r="D493" s="149" t="s">
        <v>157</v>
      </c>
      <c r="E493" s="156" t="s">
        <v>19</v>
      </c>
      <c r="F493" s="157" t="s">
        <v>1014</v>
      </c>
      <c r="H493" s="158">
        <v>9.36</v>
      </c>
      <c r="I493" s="159"/>
      <c r="L493" s="155"/>
      <c r="M493" s="160"/>
      <c r="T493" s="161"/>
      <c r="AT493" s="156" t="s">
        <v>157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146</v>
      </c>
    </row>
    <row r="494" spans="2:65" s="14" customFormat="1" ht="11.25">
      <c r="B494" s="162"/>
      <c r="D494" s="149" t="s">
        <v>157</v>
      </c>
      <c r="E494" s="163" t="s">
        <v>19</v>
      </c>
      <c r="F494" s="164" t="s">
        <v>161</v>
      </c>
      <c r="H494" s="165">
        <v>190.74</v>
      </c>
      <c r="I494" s="166"/>
      <c r="L494" s="162"/>
      <c r="M494" s="167"/>
      <c r="T494" s="168"/>
      <c r="AT494" s="163" t="s">
        <v>157</v>
      </c>
      <c r="AU494" s="163" t="s">
        <v>82</v>
      </c>
      <c r="AV494" s="14" t="s">
        <v>147</v>
      </c>
      <c r="AW494" s="14" t="s">
        <v>33</v>
      </c>
      <c r="AX494" s="14" t="s">
        <v>80</v>
      </c>
      <c r="AY494" s="163" t="s">
        <v>146</v>
      </c>
    </row>
    <row r="495" spans="2:65" s="1" customFormat="1" ht="16.5" customHeight="1">
      <c r="B495" s="32"/>
      <c r="C495" s="131" t="s">
        <v>326</v>
      </c>
      <c r="D495" s="131" t="s">
        <v>149</v>
      </c>
      <c r="E495" s="132" t="s">
        <v>1081</v>
      </c>
      <c r="F495" s="133" t="s">
        <v>1082</v>
      </c>
      <c r="G495" s="134" t="s">
        <v>184</v>
      </c>
      <c r="H495" s="135">
        <v>19.074000000000002</v>
      </c>
      <c r="I495" s="136"/>
      <c r="J495" s="137">
        <f>ROUND(I495*H495,2)</f>
        <v>0</v>
      </c>
      <c r="K495" s="133" t="s">
        <v>638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0.42</v>
      </c>
      <c r="R495" s="140">
        <f>Q495*H495</f>
        <v>8.0110799999999998</v>
      </c>
      <c r="S495" s="140">
        <v>0</v>
      </c>
      <c r="T495" s="141">
        <f>S495*H495</f>
        <v>0</v>
      </c>
      <c r="AR495" s="142" t="s">
        <v>147</v>
      </c>
      <c r="AT495" s="142" t="s">
        <v>149</v>
      </c>
      <c r="AU495" s="142" t="s">
        <v>82</v>
      </c>
      <c r="AY495" s="17" t="s">
        <v>146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80</v>
      </c>
      <c r="BK495" s="143">
        <f>ROUND(I495*H495,2)</f>
        <v>0</v>
      </c>
      <c r="BL495" s="17" t="s">
        <v>147</v>
      </c>
      <c r="BM495" s="142" t="s">
        <v>1083</v>
      </c>
    </row>
    <row r="496" spans="2:65" s="1" customFormat="1" ht="11.25">
      <c r="B496" s="32"/>
      <c r="D496" s="144" t="s">
        <v>155</v>
      </c>
      <c r="F496" s="145" t="s">
        <v>1084</v>
      </c>
      <c r="I496" s="146"/>
      <c r="L496" s="32"/>
      <c r="M496" s="147"/>
      <c r="T496" s="53"/>
      <c r="AT496" s="17" t="s">
        <v>155</v>
      </c>
      <c r="AU496" s="17" t="s">
        <v>82</v>
      </c>
    </row>
    <row r="497" spans="2:51" s="12" customFormat="1" ht="11.25">
      <c r="B497" s="148"/>
      <c r="D497" s="149" t="s">
        <v>157</v>
      </c>
      <c r="E497" s="150" t="s">
        <v>19</v>
      </c>
      <c r="F497" s="151" t="s">
        <v>514</v>
      </c>
      <c r="H497" s="150" t="s">
        <v>19</v>
      </c>
      <c r="I497" s="152"/>
      <c r="L497" s="148"/>
      <c r="M497" s="153"/>
      <c r="T497" s="154"/>
      <c r="AT497" s="150" t="s">
        <v>157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146</v>
      </c>
    </row>
    <row r="498" spans="2:51" s="12" customFormat="1" ht="11.25">
      <c r="B498" s="148"/>
      <c r="D498" s="149" t="s">
        <v>157</v>
      </c>
      <c r="E498" s="150" t="s">
        <v>19</v>
      </c>
      <c r="F498" s="151" t="s">
        <v>515</v>
      </c>
      <c r="H498" s="150" t="s">
        <v>19</v>
      </c>
      <c r="I498" s="152"/>
      <c r="L498" s="148"/>
      <c r="M498" s="153"/>
      <c r="T498" s="154"/>
      <c r="AT498" s="150" t="s">
        <v>157</v>
      </c>
      <c r="AU498" s="150" t="s">
        <v>82</v>
      </c>
      <c r="AV498" s="12" t="s">
        <v>80</v>
      </c>
      <c r="AW498" s="12" t="s">
        <v>33</v>
      </c>
      <c r="AX498" s="12" t="s">
        <v>72</v>
      </c>
      <c r="AY498" s="150" t="s">
        <v>146</v>
      </c>
    </row>
    <row r="499" spans="2:51" s="13" customFormat="1" ht="11.25">
      <c r="B499" s="155"/>
      <c r="D499" s="149" t="s">
        <v>157</v>
      </c>
      <c r="E499" s="156" t="s">
        <v>19</v>
      </c>
      <c r="F499" s="157" t="s">
        <v>1085</v>
      </c>
      <c r="H499" s="158">
        <v>1.1739999999999999</v>
      </c>
      <c r="I499" s="159"/>
      <c r="L499" s="155"/>
      <c r="M499" s="160"/>
      <c r="T499" s="161"/>
      <c r="AT499" s="156" t="s">
        <v>157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146</v>
      </c>
    </row>
    <row r="500" spans="2:51" s="12" customFormat="1" ht="11.25">
      <c r="B500" s="148"/>
      <c r="D500" s="149" t="s">
        <v>157</v>
      </c>
      <c r="E500" s="150" t="s">
        <v>19</v>
      </c>
      <c r="F500" s="151" t="s">
        <v>517</v>
      </c>
      <c r="H500" s="150" t="s">
        <v>19</v>
      </c>
      <c r="I500" s="152"/>
      <c r="L500" s="148"/>
      <c r="M500" s="153"/>
      <c r="T500" s="154"/>
      <c r="AT500" s="150" t="s">
        <v>157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146</v>
      </c>
    </row>
    <row r="501" spans="2:51" s="13" customFormat="1" ht="11.25">
      <c r="B501" s="155"/>
      <c r="D501" s="149" t="s">
        <v>157</v>
      </c>
      <c r="E501" s="156" t="s">
        <v>19</v>
      </c>
      <c r="F501" s="157" t="s">
        <v>1086</v>
      </c>
      <c r="H501" s="158">
        <v>2.93</v>
      </c>
      <c r="I501" s="159"/>
      <c r="L501" s="155"/>
      <c r="M501" s="160"/>
      <c r="T501" s="161"/>
      <c r="AT501" s="156" t="s">
        <v>157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146</v>
      </c>
    </row>
    <row r="502" spans="2:51" s="12" customFormat="1" ht="11.25">
      <c r="B502" s="148"/>
      <c r="D502" s="149" t="s">
        <v>157</v>
      </c>
      <c r="E502" s="150" t="s">
        <v>19</v>
      </c>
      <c r="F502" s="151" t="s">
        <v>519</v>
      </c>
      <c r="H502" s="150" t="s">
        <v>19</v>
      </c>
      <c r="I502" s="152"/>
      <c r="L502" s="148"/>
      <c r="M502" s="153"/>
      <c r="T502" s="154"/>
      <c r="AT502" s="150" t="s">
        <v>157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146</v>
      </c>
    </row>
    <row r="503" spans="2:51" s="13" customFormat="1" ht="11.25">
      <c r="B503" s="155"/>
      <c r="D503" s="149" t="s">
        <v>157</v>
      </c>
      <c r="E503" s="156" t="s">
        <v>19</v>
      </c>
      <c r="F503" s="157" t="s">
        <v>1087</v>
      </c>
      <c r="H503" s="158">
        <v>1.502</v>
      </c>
      <c r="I503" s="159"/>
      <c r="L503" s="155"/>
      <c r="M503" s="160"/>
      <c r="T503" s="161"/>
      <c r="AT503" s="156" t="s">
        <v>157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146</v>
      </c>
    </row>
    <row r="504" spans="2:51" s="12" customFormat="1" ht="11.25">
      <c r="B504" s="148"/>
      <c r="D504" s="149" t="s">
        <v>157</v>
      </c>
      <c r="E504" s="150" t="s">
        <v>19</v>
      </c>
      <c r="F504" s="151" t="s">
        <v>521</v>
      </c>
      <c r="H504" s="150" t="s">
        <v>19</v>
      </c>
      <c r="I504" s="152"/>
      <c r="L504" s="148"/>
      <c r="M504" s="153"/>
      <c r="T504" s="154"/>
      <c r="AT504" s="150" t="s">
        <v>157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146</v>
      </c>
    </row>
    <row r="505" spans="2:51" s="13" customFormat="1" ht="11.25">
      <c r="B505" s="155"/>
      <c r="D505" s="149" t="s">
        <v>157</v>
      </c>
      <c r="E505" s="156" t="s">
        <v>19</v>
      </c>
      <c r="F505" s="157" t="s">
        <v>1088</v>
      </c>
      <c r="H505" s="158">
        <v>1.0640000000000001</v>
      </c>
      <c r="I505" s="159"/>
      <c r="L505" s="155"/>
      <c r="M505" s="160"/>
      <c r="T505" s="161"/>
      <c r="AT505" s="156" t="s">
        <v>157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146</v>
      </c>
    </row>
    <row r="506" spans="2:51" s="12" customFormat="1" ht="11.25">
      <c r="B506" s="148"/>
      <c r="D506" s="149" t="s">
        <v>157</v>
      </c>
      <c r="E506" s="150" t="s">
        <v>19</v>
      </c>
      <c r="F506" s="151" t="s">
        <v>523</v>
      </c>
      <c r="H506" s="150" t="s">
        <v>19</v>
      </c>
      <c r="I506" s="152"/>
      <c r="L506" s="148"/>
      <c r="M506" s="153"/>
      <c r="T506" s="154"/>
      <c r="AT506" s="150" t="s">
        <v>157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146</v>
      </c>
    </row>
    <row r="507" spans="2:51" s="13" customFormat="1" ht="11.25">
      <c r="B507" s="155"/>
      <c r="D507" s="149" t="s">
        <v>157</v>
      </c>
      <c r="E507" s="156" t="s">
        <v>19</v>
      </c>
      <c r="F507" s="157" t="s">
        <v>1089</v>
      </c>
      <c r="H507" s="158">
        <v>0.76600000000000001</v>
      </c>
      <c r="I507" s="159"/>
      <c r="L507" s="155"/>
      <c r="M507" s="160"/>
      <c r="T507" s="161"/>
      <c r="AT507" s="156" t="s">
        <v>157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146</v>
      </c>
    </row>
    <row r="508" spans="2:51" s="12" customFormat="1" ht="11.25">
      <c r="B508" s="148"/>
      <c r="D508" s="149" t="s">
        <v>157</v>
      </c>
      <c r="E508" s="150" t="s">
        <v>19</v>
      </c>
      <c r="F508" s="151" t="s">
        <v>525</v>
      </c>
      <c r="H508" s="150" t="s">
        <v>19</v>
      </c>
      <c r="I508" s="152"/>
      <c r="L508" s="148"/>
      <c r="M508" s="153"/>
      <c r="T508" s="154"/>
      <c r="AT508" s="150" t="s">
        <v>157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146</v>
      </c>
    </row>
    <row r="509" spans="2:51" s="13" customFormat="1" ht="11.25">
      <c r="B509" s="155"/>
      <c r="D509" s="149" t="s">
        <v>157</v>
      </c>
      <c r="E509" s="156" t="s">
        <v>19</v>
      </c>
      <c r="F509" s="157" t="s">
        <v>1090</v>
      </c>
      <c r="H509" s="158">
        <v>0.14299999999999999</v>
      </c>
      <c r="I509" s="159"/>
      <c r="L509" s="155"/>
      <c r="M509" s="160"/>
      <c r="T509" s="161"/>
      <c r="AT509" s="156" t="s">
        <v>157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146</v>
      </c>
    </row>
    <row r="510" spans="2:51" s="12" customFormat="1" ht="11.25">
      <c r="B510" s="148"/>
      <c r="D510" s="149" t="s">
        <v>157</v>
      </c>
      <c r="E510" s="150" t="s">
        <v>19</v>
      </c>
      <c r="F510" s="151" t="s">
        <v>527</v>
      </c>
      <c r="H510" s="150" t="s">
        <v>19</v>
      </c>
      <c r="I510" s="152"/>
      <c r="L510" s="148"/>
      <c r="M510" s="153"/>
      <c r="T510" s="154"/>
      <c r="AT510" s="150" t="s">
        <v>157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146</v>
      </c>
    </row>
    <row r="511" spans="2:51" s="13" customFormat="1" ht="11.25">
      <c r="B511" s="155"/>
      <c r="D511" s="149" t="s">
        <v>157</v>
      </c>
      <c r="E511" s="156" t="s">
        <v>19</v>
      </c>
      <c r="F511" s="157" t="s">
        <v>1091</v>
      </c>
      <c r="H511" s="158">
        <v>0.46800000000000003</v>
      </c>
      <c r="I511" s="159"/>
      <c r="L511" s="155"/>
      <c r="M511" s="160"/>
      <c r="T511" s="161"/>
      <c r="AT511" s="156" t="s">
        <v>157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146</v>
      </c>
    </row>
    <row r="512" spans="2:51" s="12" customFormat="1" ht="11.25">
      <c r="B512" s="148"/>
      <c r="D512" s="149" t="s">
        <v>157</v>
      </c>
      <c r="E512" s="150" t="s">
        <v>19</v>
      </c>
      <c r="F512" s="151" t="s">
        <v>529</v>
      </c>
      <c r="H512" s="150" t="s">
        <v>19</v>
      </c>
      <c r="I512" s="152"/>
      <c r="L512" s="148"/>
      <c r="M512" s="153"/>
      <c r="T512" s="154"/>
      <c r="AT512" s="150" t="s">
        <v>157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146</v>
      </c>
    </row>
    <row r="513" spans="2:51" s="13" customFormat="1" ht="11.25">
      <c r="B513" s="155"/>
      <c r="D513" s="149" t="s">
        <v>157</v>
      </c>
      <c r="E513" s="156" t="s">
        <v>19</v>
      </c>
      <c r="F513" s="157" t="s">
        <v>1092</v>
      </c>
      <c r="H513" s="158">
        <v>1.228</v>
      </c>
      <c r="I513" s="159"/>
      <c r="L513" s="155"/>
      <c r="M513" s="160"/>
      <c r="T513" s="161"/>
      <c r="AT513" s="156" t="s">
        <v>157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146</v>
      </c>
    </row>
    <row r="514" spans="2:51" s="12" customFormat="1" ht="11.25">
      <c r="B514" s="148"/>
      <c r="D514" s="149" t="s">
        <v>157</v>
      </c>
      <c r="E514" s="150" t="s">
        <v>19</v>
      </c>
      <c r="F514" s="151" t="s">
        <v>1076</v>
      </c>
      <c r="H514" s="150" t="s">
        <v>19</v>
      </c>
      <c r="I514" s="152"/>
      <c r="L514" s="148"/>
      <c r="M514" s="153"/>
      <c r="T514" s="154"/>
      <c r="AT514" s="150" t="s">
        <v>157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146</v>
      </c>
    </row>
    <row r="515" spans="2:51" s="12" customFormat="1" ht="11.25">
      <c r="B515" s="148"/>
      <c r="D515" s="149" t="s">
        <v>157</v>
      </c>
      <c r="E515" s="150" t="s">
        <v>19</v>
      </c>
      <c r="F515" s="151" t="s">
        <v>1001</v>
      </c>
      <c r="H515" s="150" t="s">
        <v>19</v>
      </c>
      <c r="I515" s="152"/>
      <c r="L515" s="148"/>
      <c r="M515" s="153"/>
      <c r="T515" s="154"/>
      <c r="AT515" s="150" t="s">
        <v>157</v>
      </c>
      <c r="AU515" s="150" t="s">
        <v>82</v>
      </c>
      <c r="AV515" s="12" t="s">
        <v>80</v>
      </c>
      <c r="AW515" s="12" t="s">
        <v>33</v>
      </c>
      <c r="AX515" s="12" t="s">
        <v>72</v>
      </c>
      <c r="AY515" s="150" t="s">
        <v>146</v>
      </c>
    </row>
    <row r="516" spans="2:51" s="13" customFormat="1" ht="11.25">
      <c r="B516" s="155"/>
      <c r="D516" s="149" t="s">
        <v>157</v>
      </c>
      <c r="E516" s="156" t="s">
        <v>19</v>
      </c>
      <c r="F516" s="157" t="s">
        <v>1093</v>
      </c>
      <c r="H516" s="158">
        <v>0.94599999999999995</v>
      </c>
      <c r="I516" s="159"/>
      <c r="L516" s="155"/>
      <c r="M516" s="160"/>
      <c r="T516" s="161"/>
      <c r="AT516" s="156" t="s">
        <v>157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146</v>
      </c>
    </row>
    <row r="517" spans="2:51" s="12" customFormat="1" ht="11.25">
      <c r="B517" s="148"/>
      <c r="D517" s="149" t="s">
        <v>157</v>
      </c>
      <c r="E517" s="150" t="s">
        <v>19</v>
      </c>
      <c r="F517" s="151" t="s">
        <v>1003</v>
      </c>
      <c r="H517" s="150" t="s">
        <v>19</v>
      </c>
      <c r="I517" s="152"/>
      <c r="L517" s="148"/>
      <c r="M517" s="153"/>
      <c r="T517" s="154"/>
      <c r="AT517" s="150" t="s">
        <v>157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146</v>
      </c>
    </row>
    <row r="518" spans="2:51" s="13" customFormat="1" ht="11.25">
      <c r="B518" s="155"/>
      <c r="D518" s="149" t="s">
        <v>157</v>
      </c>
      <c r="E518" s="156" t="s">
        <v>19</v>
      </c>
      <c r="F518" s="157" t="s">
        <v>1094</v>
      </c>
      <c r="H518" s="158">
        <v>0.83499999999999996</v>
      </c>
      <c r="I518" s="159"/>
      <c r="L518" s="155"/>
      <c r="M518" s="160"/>
      <c r="T518" s="161"/>
      <c r="AT518" s="156" t="s">
        <v>157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146</v>
      </c>
    </row>
    <row r="519" spans="2:51" s="12" customFormat="1" ht="11.25">
      <c r="B519" s="148"/>
      <c r="D519" s="149" t="s">
        <v>157</v>
      </c>
      <c r="E519" s="150" t="s">
        <v>19</v>
      </c>
      <c r="F519" s="151" t="s">
        <v>1005</v>
      </c>
      <c r="H519" s="150" t="s">
        <v>19</v>
      </c>
      <c r="I519" s="152"/>
      <c r="L519" s="148"/>
      <c r="M519" s="153"/>
      <c r="T519" s="154"/>
      <c r="AT519" s="150" t="s">
        <v>157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146</v>
      </c>
    </row>
    <row r="520" spans="2:51" s="13" customFormat="1" ht="11.25">
      <c r="B520" s="155"/>
      <c r="D520" s="149" t="s">
        <v>157</v>
      </c>
      <c r="E520" s="156" t="s">
        <v>19</v>
      </c>
      <c r="F520" s="157" t="s">
        <v>1095</v>
      </c>
      <c r="H520" s="158">
        <v>2.1480000000000001</v>
      </c>
      <c r="I520" s="159"/>
      <c r="L520" s="155"/>
      <c r="M520" s="160"/>
      <c r="T520" s="161"/>
      <c r="AT520" s="156" t="s">
        <v>157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146</v>
      </c>
    </row>
    <row r="521" spans="2:51" s="12" customFormat="1" ht="11.25">
      <c r="B521" s="148"/>
      <c r="D521" s="149" t="s">
        <v>157</v>
      </c>
      <c r="E521" s="150" t="s">
        <v>19</v>
      </c>
      <c r="F521" s="151" t="s">
        <v>1007</v>
      </c>
      <c r="H521" s="150" t="s">
        <v>19</v>
      </c>
      <c r="I521" s="152"/>
      <c r="L521" s="148"/>
      <c r="M521" s="153"/>
      <c r="T521" s="154"/>
      <c r="AT521" s="150" t="s">
        <v>157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146</v>
      </c>
    </row>
    <row r="522" spans="2:51" s="13" customFormat="1" ht="11.25">
      <c r="B522" s="155"/>
      <c r="D522" s="149" t="s">
        <v>157</v>
      </c>
      <c r="E522" s="156" t="s">
        <v>19</v>
      </c>
      <c r="F522" s="157" t="s">
        <v>1096</v>
      </c>
      <c r="H522" s="158">
        <v>1.1279999999999999</v>
      </c>
      <c r="I522" s="159"/>
      <c r="L522" s="155"/>
      <c r="M522" s="160"/>
      <c r="T522" s="161"/>
      <c r="AT522" s="156" t="s">
        <v>157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146</v>
      </c>
    </row>
    <row r="523" spans="2:51" s="12" customFormat="1" ht="11.25">
      <c r="B523" s="148"/>
      <c r="D523" s="149" t="s">
        <v>157</v>
      </c>
      <c r="E523" s="150" t="s">
        <v>19</v>
      </c>
      <c r="F523" s="151" t="s">
        <v>1009</v>
      </c>
      <c r="H523" s="150" t="s">
        <v>19</v>
      </c>
      <c r="I523" s="152"/>
      <c r="L523" s="148"/>
      <c r="M523" s="153"/>
      <c r="T523" s="154"/>
      <c r="AT523" s="150" t="s">
        <v>157</v>
      </c>
      <c r="AU523" s="150" t="s">
        <v>82</v>
      </c>
      <c r="AV523" s="12" t="s">
        <v>80</v>
      </c>
      <c r="AW523" s="12" t="s">
        <v>33</v>
      </c>
      <c r="AX523" s="12" t="s">
        <v>72</v>
      </c>
      <c r="AY523" s="150" t="s">
        <v>146</v>
      </c>
    </row>
    <row r="524" spans="2:51" s="13" customFormat="1" ht="11.25">
      <c r="B524" s="155"/>
      <c r="D524" s="149" t="s">
        <v>157</v>
      </c>
      <c r="E524" s="156" t="s">
        <v>19</v>
      </c>
      <c r="F524" s="157" t="s">
        <v>1097</v>
      </c>
      <c r="H524" s="158">
        <v>0.86899999999999999</v>
      </c>
      <c r="I524" s="159"/>
      <c r="L524" s="155"/>
      <c r="M524" s="160"/>
      <c r="T524" s="161"/>
      <c r="AT524" s="156" t="s">
        <v>157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146</v>
      </c>
    </row>
    <row r="525" spans="2:51" s="12" customFormat="1" ht="11.25">
      <c r="B525" s="148"/>
      <c r="D525" s="149" t="s">
        <v>157</v>
      </c>
      <c r="E525" s="150" t="s">
        <v>19</v>
      </c>
      <c r="F525" s="151" t="s">
        <v>1011</v>
      </c>
      <c r="H525" s="150" t="s">
        <v>19</v>
      </c>
      <c r="I525" s="152"/>
      <c r="L525" s="148"/>
      <c r="M525" s="153"/>
      <c r="T525" s="154"/>
      <c r="AT525" s="150" t="s">
        <v>157</v>
      </c>
      <c r="AU525" s="150" t="s">
        <v>82</v>
      </c>
      <c r="AV525" s="12" t="s">
        <v>80</v>
      </c>
      <c r="AW525" s="12" t="s">
        <v>33</v>
      </c>
      <c r="AX525" s="12" t="s">
        <v>72</v>
      </c>
      <c r="AY525" s="150" t="s">
        <v>146</v>
      </c>
    </row>
    <row r="526" spans="2:51" s="13" customFormat="1" ht="11.25">
      <c r="B526" s="155"/>
      <c r="D526" s="149" t="s">
        <v>157</v>
      </c>
      <c r="E526" s="156" t="s">
        <v>19</v>
      </c>
      <c r="F526" s="157" t="s">
        <v>1098</v>
      </c>
      <c r="H526" s="158">
        <v>2.2879999999999998</v>
      </c>
      <c r="I526" s="159"/>
      <c r="L526" s="155"/>
      <c r="M526" s="160"/>
      <c r="T526" s="161"/>
      <c r="AT526" s="156" t="s">
        <v>157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146</v>
      </c>
    </row>
    <row r="527" spans="2:51" s="12" customFormat="1" ht="11.25">
      <c r="B527" s="148"/>
      <c r="D527" s="149" t="s">
        <v>157</v>
      </c>
      <c r="E527" s="150" t="s">
        <v>19</v>
      </c>
      <c r="F527" s="151" t="s">
        <v>1077</v>
      </c>
      <c r="H527" s="150" t="s">
        <v>19</v>
      </c>
      <c r="I527" s="152"/>
      <c r="L527" s="148"/>
      <c r="M527" s="153"/>
      <c r="T527" s="154"/>
      <c r="AT527" s="150" t="s">
        <v>157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146</v>
      </c>
    </row>
    <row r="528" spans="2:51" s="13" customFormat="1" ht="11.25">
      <c r="B528" s="155"/>
      <c r="D528" s="149" t="s">
        <v>157</v>
      </c>
      <c r="E528" s="156" t="s">
        <v>19</v>
      </c>
      <c r="F528" s="157" t="s">
        <v>1099</v>
      </c>
      <c r="H528" s="158">
        <v>0.23899999999999999</v>
      </c>
      <c r="I528" s="159"/>
      <c r="L528" s="155"/>
      <c r="M528" s="160"/>
      <c r="T528" s="161"/>
      <c r="AT528" s="156" t="s">
        <v>157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146</v>
      </c>
    </row>
    <row r="529" spans="2:65" s="12" customFormat="1" ht="11.25">
      <c r="B529" s="148"/>
      <c r="D529" s="149" t="s">
        <v>157</v>
      </c>
      <c r="E529" s="150" t="s">
        <v>19</v>
      </c>
      <c r="F529" s="151" t="s">
        <v>1079</v>
      </c>
      <c r="H529" s="150" t="s">
        <v>19</v>
      </c>
      <c r="I529" s="152"/>
      <c r="L529" s="148"/>
      <c r="M529" s="153"/>
      <c r="T529" s="154"/>
      <c r="AT529" s="150" t="s">
        <v>157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146</v>
      </c>
    </row>
    <row r="530" spans="2:65" s="13" customFormat="1" ht="11.25">
      <c r="B530" s="155"/>
      <c r="D530" s="149" t="s">
        <v>157</v>
      </c>
      <c r="E530" s="156" t="s">
        <v>19</v>
      </c>
      <c r="F530" s="157" t="s">
        <v>1100</v>
      </c>
      <c r="H530" s="158">
        <v>0.41</v>
      </c>
      <c r="I530" s="159"/>
      <c r="L530" s="155"/>
      <c r="M530" s="160"/>
      <c r="T530" s="161"/>
      <c r="AT530" s="156" t="s">
        <v>157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146</v>
      </c>
    </row>
    <row r="531" spans="2:65" s="12" customFormat="1" ht="11.25">
      <c r="B531" s="148"/>
      <c r="D531" s="149" t="s">
        <v>157</v>
      </c>
      <c r="E531" s="150" t="s">
        <v>19</v>
      </c>
      <c r="F531" s="151" t="s">
        <v>1013</v>
      </c>
      <c r="H531" s="150" t="s">
        <v>19</v>
      </c>
      <c r="I531" s="152"/>
      <c r="L531" s="148"/>
      <c r="M531" s="153"/>
      <c r="T531" s="154"/>
      <c r="AT531" s="150" t="s">
        <v>157</v>
      </c>
      <c r="AU531" s="150" t="s">
        <v>82</v>
      </c>
      <c r="AV531" s="12" t="s">
        <v>80</v>
      </c>
      <c r="AW531" s="12" t="s">
        <v>33</v>
      </c>
      <c r="AX531" s="12" t="s">
        <v>72</v>
      </c>
      <c r="AY531" s="150" t="s">
        <v>146</v>
      </c>
    </row>
    <row r="532" spans="2:65" s="13" customFormat="1" ht="11.25">
      <c r="B532" s="155"/>
      <c r="D532" s="149" t="s">
        <v>157</v>
      </c>
      <c r="E532" s="156" t="s">
        <v>19</v>
      </c>
      <c r="F532" s="157" t="s">
        <v>1101</v>
      </c>
      <c r="H532" s="158">
        <v>0.93600000000000005</v>
      </c>
      <c r="I532" s="159"/>
      <c r="L532" s="155"/>
      <c r="M532" s="160"/>
      <c r="T532" s="161"/>
      <c r="AT532" s="156" t="s">
        <v>157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146</v>
      </c>
    </row>
    <row r="533" spans="2:65" s="14" customFormat="1" ht="11.25">
      <c r="B533" s="162"/>
      <c r="D533" s="149" t="s">
        <v>157</v>
      </c>
      <c r="E533" s="163" t="s">
        <v>19</v>
      </c>
      <c r="F533" s="164" t="s">
        <v>161</v>
      </c>
      <c r="H533" s="165">
        <v>19.074000000000002</v>
      </c>
      <c r="I533" s="166"/>
      <c r="L533" s="162"/>
      <c r="M533" s="167"/>
      <c r="T533" s="168"/>
      <c r="AT533" s="163" t="s">
        <v>157</v>
      </c>
      <c r="AU533" s="163" t="s">
        <v>82</v>
      </c>
      <c r="AV533" s="14" t="s">
        <v>147</v>
      </c>
      <c r="AW533" s="14" t="s">
        <v>33</v>
      </c>
      <c r="AX533" s="14" t="s">
        <v>80</v>
      </c>
      <c r="AY533" s="163" t="s">
        <v>146</v>
      </c>
    </row>
    <row r="534" spans="2:65" s="11" customFormat="1" ht="22.9" customHeight="1">
      <c r="B534" s="119"/>
      <c r="D534" s="120" t="s">
        <v>71</v>
      </c>
      <c r="E534" s="129" t="s">
        <v>166</v>
      </c>
      <c r="F534" s="129" t="s">
        <v>167</v>
      </c>
      <c r="I534" s="122"/>
      <c r="J534" s="130">
        <f>BK534</f>
        <v>0</v>
      </c>
      <c r="L534" s="119"/>
      <c r="M534" s="124"/>
      <c r="P534" s="125">
        <f>SUM(P535:P757)</f>
        <v>0</v>
      </c>
      <c r="R534" s="125">
        <f>SUM(R535:R757)</f>
        <v>0.39866550000000006</v>
      </c>
      <c r="T534" s="126">
        <f>SUM(T535:T757)</f>
        <v>245.42801800000001</v>
      </c>
      <c r="AR534" s="120" t="s">
        <v>80</v>
      </c>
      <c r="AT534" s="127" t="s">
        <v>71</v>
      </c>
      <c r="AU534" s="127" t="s">
        <v>80</v>
      </c>
      <c r="AY534" s="120" t="s">
        <v>146</v>
      </c>
      <c r="BK534" s="128">
        <f>SUM(BK535:BK757)</f>
        <v>0</v>
      </c>
    </row>
    <row r="535" spans="2:65" s="1" customFormat="1" ht="24.2" customHeight="1">
      <c r="B535" s="32"/>
      <c r="C535" s="131" t="s">
        <v>335</v>
      </c>
      <c r="D535" s="131" t="s">
        <v>149</v>
      </c>
      <c r="E535" s="132" t="s">
        <v>500</v>
      </c>
      <c r="F535" s="133" t="s">
        <v>1102</v>
      </c>
      <c r="G535" s="134" t="s">
        <v>152</v>
      </c>
      <c r="H535" s="135">
        <v>793.5</v>
      </c>
      <c r="I535" s="136"/>
      <c r="J535" s="137">
        <f>ROUND(I535*H535,2)</f>
        <v>0</v>
      </c>
      <c r="K535" s="133" t="s">
        <v>19</v>
      </c>
      <c r="L535" s="32"/>
      <c r="M535" s="138" t="s">
        <v>19</v>
      </c>
      <c r="N535" s="139" t="s">
        <v>43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147</v>
      </c>
      <c r="AT535" s="142" t="s">
        <v>149</v>
      </c>
      <c r="AU535" s="142" t="s">
        <v>82</v>
      </c>
      <c r="AY535" s="17" t="s">
        <v>146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7" t="s">
        <v>80</v>
      </c>
      <c r="BK535" s="143">
        <f>ROUND(I535*H535,2)</f>
        <v>0</v>
      </c>
      <c r="BL535" s="17" t="s">
        <v>147</v>
      </c>
      <c r="BM535" s="142" t="s">
        <v>1103</v>
      </c>
    </row>
    <row r="536" spans="2:65" s="13" customFormat="1" ht="11.25">
      <c r="B536" s="155"/>
      <c r="D536" s="149" t="s">
        <v>157</v>
      </c>
      <c r="E536" s="156" t="s">
        <v>19</v>
      </c>
      <c r="F536" s="157" t="s">
        <v>1104</v>
      </c>
      <c r="H536" s="158">
        <v>793.5</v>
      </c>
      <c r="I536" s="159"/>
      <c r="L536" s="155"/>
      <c r="M536" s="160"/>
      <c r="T536" s="161"/>
      <c r="AT536" s="156" t="s">
        <v>157</v>
      </c>
      <c r="AU536" s="156" t="s">
        <v>82</v>
      </c>
      <c r="AV536" s="13" t="s">
        <v>82</v>
      </c>
      <c r="AW536" s="13" t="s">
        <v>33</v>
      </c>
      <c r="AX536" s="13" t="s">
        <v>80</v>
      </c>
      <c r="AY536" s="156" t="s">
        <v>146</v>
      </c>
    </row>
    <row r="537" spans="2:65" s="1" customFormat="1" ht="24.2" customHeight="1">
      <c r="B537" s="32"/>
      <c r="C537" s="131" t="s">
        <v>340</v>
      </c>
      <c r="D537" s="131" t="s">
        <v>149</v>
      </c>
      <c r="E537" s="132" t="s">
        <v>1105</v>
      </c>
      <c r="F537" s="133" t="s">
        <v>1106</v>
      </c>
      <c r="G537" s="134" t="s">
        <v>152</v>
      </c>
      <c r="H537" s="135">
        <v>71415</v>
      </c>
      <c r="I537" s="136"/>
      <c r="J537" s="137">
        <f>ROUND(I537*H537,2)</f>
        <v>0</v>
      </c>
      <c r="K537" s="133" t="s">
        <v>19</v>
      </c>
      <c r="L537" s="32"/>
      <c r="M537" s="138" t="s">
        <v>19</v>
      </c>
      <c r="N537" s="139" t="s">
        <v>43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147</v>
      </c>
      <c r="AT537" s="142" t="s">
        <v>149</v>
      </c>
      <c r="AU537" s="142" t="s">
        <v>82</v>
      </c>
      <c r="AY537" s="17" t="s">
        <v>146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7" t="s">
        <v>80</v>
      </c>
      <c r="BK537" s="143">
        <f>ROUND(I537*H537,2)</f>
        <v>0</v>
      </c>
      <c r="BL537" s="17" t="s">
        <v>147</v>
      </c>
      <c r="BM537" s="142" t="s">
        <v>1107</v>
      </c>
    </row>
    <row r="538" spans="2:65" s="13" customFormat="1" ht="11.25">
      <c r="B538" s="155"/>
      <c r="D538" s="149" t="s">
        <v>157</v>
      </c>
      <c r="E538" s="156" t="s">
        <v>19</v>
      </c>
      <c r="F538" s="157" t="s">
        <v>1108</v>
      </c>
      <c r="H538" s="158">
        <v>71415</v>
      </c>
      <c r="I538" s="159"/>
      <c r="L538" s="155"/>
      <c r="M538" s="160"/>
      <c r="T538" s="161"/>
      <c r="AT538" s="156" t="s">
        <v>157</v>
      </c>
      <c r="AU538" s="156" t="s">
        <v>82</v>
      </c>
      <c r="AV538" s="13" t="s">
        <v>82</v>
      </c>
      <c r="AW538" s="13" t="s">
        <v>33</v>
      </c>
      <c r="AX538" s="13" t="s">
        <v>80</v>
      </c>
      <c r="AY538" s="156" t="s">
        <v>146</v>
      </c>
    </row>
    <row r="539" spans="2:65" s="1" customFormat="1" ht="24.2" customHeight="1">
      <c r="B539" s="32"/>
      <c r="C539" s="131" t="s">
        <v>346</v>
      </c>
      <c r="D539" s="131" t="s">
        <v>149</v>
      </c>
      <c r="E539" s="132" t="s">
        <v>1109</v>
      </c>
      <c r="F539" s="133" t="s">
        <v>1110</v>
      </c>
      <c r="G539" s="134" t="s">
        <v>152</v>
      </c>
      <c r="H539" s="135">
        <v>793.5</v>
      </c>
      <c r="I539" s="136"/>
      <c r="J539" s="137">
        <f t="shared" ref="J539:J545" si="0">ROUND(I539*H539,2)</f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ref="P539:P545" si="1">O539*H539</f>
        <v>0</v>
      </c>
      <c r="Q539" s="140">
        <v>0</v>
      </c>
      <c r="R539" s="140">
        <f t="shared" ref="R539:R545" si="2">Q539*H539</f>
        <v>0</v>
      </c>
      <c r="S539" s="140">
        <v>0</v>
      </c>
      <c r="T539" s="141">
        <f t="shared" ref="T539:T545" si="3">S539*H539</f>
        <v>0</v>
      </c>
      <c r="AR539" s="142" t="s">
        <v>147</v>
      </c>
      <c r="AT539" s="142" t="s">
        <v>149</v>
      </c>
      <c r="AU539" s="142" t="s">
        <v>82</v>
      </c>
      <c r="AY539" s="17" t="s">
        <v>146</v>
      </c>
      <c r="BE539" s="143">
        <f t="shared" ref="BE539:BE545" si="4">IF(N539="základní",J539,0)</f>
        <v>0</v>
      </c>
      <c r="BF539" s="143">
        <f t="shared" ref="BF539:BF545" si="5">IF(N539="snížená",J539,0)</f>
        <v>0</v>
      </c>
      <c r="BG539" s="143">
        <f t="shared" ref="BG539:BG545" si="6">IF(N539="zákl. přenesená",J539,0)</f>
        <v>0</v>
      </c>
      <c r="BH539" s="143">
        <f t="shared" ref="BH539:BH545" si="7">IF(N539="sníž. přenesená",J539,0)</f>
        <v>0</v>
      </c>
      <c r="BI539" s="143">
        <f t="shared" ref="BI539:BI545" si="8">IF(N539="nulová",J539,0)</f>
        <v>0</v>
      </c>
      <c r="BJ539" s="17" t="s">
        <v>80</v>
      </c>
      <c r="BK539" s="143">
        <f t="shared" ref="BK539:BK545" si="9">ROUND(I539*H539,2)</f>
        <v>0</v>
      </c>
      <c r="BL539" s="17" t="s">
        <v>147</v>
      </c>
      <c r="BM539" s="142" t="s">
        <v>1111</v>
      </c>
    </row>
    <row r="540" spans="2:65" s="1" customFormat="1" ht="16.5" customHeight="1">
      <c r="B540" s="32"/>
      <c r="C540" s="131" t="s">
        <v>352</v>
      </c>
      <c r="D540" s="131" t="s">
        <v>149</v>
      </c>
      <c r="E540" s="132" t="s">
        <v>1112</v>
      </c>
      <c r="F540" s="133" t="s">
        <v>1113</v>
      </c>
      <c r="G540" s="134" t="s">
        <v>152</v>
      </c>
      <c r="H540" s="135">
        <v>793.5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147</v>
      </c>
      <c r="AT540" s="142" t="s">
        <v>149</v>
      </c>
      <c r="AU540" s="142" t="s">
        <v>82</v>
      </c>
      <c r="AY540" s="17" t="s">
        <v>146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147</v>
      </c>
      <c r="BM540" s="142" t="s">
        <v>1114</v>
      </c>
    </row>
    <row r="541" spans="2:65" s="1" customFormat="1" ht="16.5" customHeight="1">
      <c r="B541" s="32"/>
      <c r="C541" s="131" t="s">
        <v>615</v>
      </c>
      <c r="D541" s="131" t="s">
        <v>149</v>
      </c>
      <c r="E541" s="132" t="s">
        <v>1115</v>
      </c>
      <c r="F541" s="133" t="s">
        <v>1116</v>
      </c>
      <c r="G541" s="134" t="s">
        <v>152</v>
      </c>
      <c r="H541" s="135">
        <v>71415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147</v>
      </c>
      <c r="AT541" s="142" t="s">
        <v>149</v>
      </c>
      <c r="AU541" s="142" t="s">
        <v>82</v>
      </c>
      <c r="AY541" s="17" t="s">
        <v>146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147</v>
      </c>
      <c r="BM541" s="142" t="s">
        <v>1117</v>
      </c>
    </row>
    <row r="542" spans="2:65" s="1" customFormat="1" ht="16.5" customHeight="1">
      <c r="B542" s="32"/>
      <c r="C542" s="131" t="s">
        <v>620</v>
      </c>
      <c r="D542" s="131" t="s">
        <v>149</v>
      </c>
      <c r="E542" s="132" t="s">
        <v>1118</v>
      </c>
      <c r="F542" s="133" t="s">
        <v>1119</v>
      </c>
      <c r="G542" s="134" t="s">
        <v>152</v>
      </c>
      <c r="H542" s="135">
        <v>793.5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0</v>
      </c>
      <c r="R542" s="140">
        <f t="shared" si="2"/>
        <v>0</v>
      </c>
      <c r="S542" s="140">
        <v>0</v>
      </c>
      <c r="T542" s="141">
        <f t="shared" si="3"/>
        <v>0</v>
      </c>
      <c r="AR542" s="142" t="s">
        <v>147</v>
      </c>
      <c r="AT542" s="142" t="s">
        <v>149</v>
      </c>
      <c r="AU542" s="142" t="s">
        <v>82</v>
      </c>
      <c r="AY542" s="17" t="s">
        <v>146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147</v>
      </c>
      <c r="BM542" s="142" t="s">
        <v>1120</v>
      </c>
    </row>
    <row r="543" spans="2:65" s="1" customFormat="1" ht="24.2" customHeight="1">
      <c r="B543" s="32"/>
      <c r="C543" s="131" t="s">
        <v>625</v>
      </c>
      <c r="D543" s="131" t="s">
        <v>149</v>
      </c>
      <c r="E543" s="132" t="s">
        <v>1121</v>
      </c>
      <c r="F543" s="133" t="s">
        <v>1122</v>
      </c>
      <c r="G543" s="134" t="s">
        <v>152</v>
      </c>
      <c r="H543" s="135">
        <v>432.45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1.2999999999999999E-4</v>
      </c>
      <c r="R543" s="140">
        <f t="shared" si="2"/>
        <v>5.6218499999999991E-2</v>
      </c>
      <c r="S543" s="140">
        <v>0</v>
      </c>
      <c r="T543" s="141">
        <f t="shared" si="3"/>
        <v>0</v>
      </c>
      <c r="AR543" s="142" t="s">
        <v>147</v>
      </c>
      <c r="AT543" s="142" t="s">
        <v>149</v>
      </c>
      <c r="AU543" s="142" t="s">
        <v>82</v>
      </c>
      <c r="AY543" s="17" t="s">
        <v>146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147</v>
      </c>
      <c r="BM543" s="142" t="s">
        <v>1123</v>
      </c>
    </row>
    <row r="544" spans="2:65" s="1" customFormat="1" ht="24.2" customHeight="1">
      <c r="B544" s="32"/>
      <c r="C544" s="131" t="s">
        <v>736</v>
      </c>
      <c r="D544" s="131" t="s">
        <v>149</v>
      </c>
      <c r="E544" s="132" t="s">
        <v>1124</v>
      </c>
      <c r="F544" s="133" t="s">
        <v>1125</v>
      </c>
      <c r="G544" s="134" t="s">
        <v>152</v>
      </c>
      <c r="H544" s="135">
        <v>588.45000000000005</v>
      </c>
      <c r="I544" s="136"/>
      <c r="J544" s="137">
        <f t="shared" si="0"/>
        <v>0</v>
      </c>
      <c r="K544" s="133" t="s">
        <v>19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4.0000000000000003E-5</v>
      </c>
      <c r="R544" s="140">
        <f t="shared" si="2"/>
        <v>2.3538000000000003E-2</v>
      </c>
      <c r="S544" s="140">
        <v>0</v>
      </c>
      <c r="T544" s="141">
        <f t="shared" si="3"/>
        <v>0</v>
      </c>
      <c r="AR544" s="142" t="s">
        <v>147</v>
      </c>
      <c r="AT544" s="142" t="s">
        <v>149</v>
      </c>
      <c r="AU544" s="142" t="s">
        <v>82</v>
      </c>
      <c r="AY544" s="17" t="s">
        <v>146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147</v>
      </c>
      <c r="BM544" s="142" t="s">
        <v>1126</v>
      </c>
    </row>
    <row r="545" spans="2:65" s="1" customFormat="1" ht="24.2" customHeight="1">
      <c r="B545" s="32"/>
      <c r="C545" s="131" t="s">
        <v>847</v>
      </c>
      <c r="D545" s="131" t="s">
        <v>149</v>
      </c>
      <c r="E545" s="132" t="s">
        <v>1127</v>
      </c>
      <c r="F545" s="133" t="s">
        <v>1128</v>
      </c>
      <c r="G545" s="134" t="s">
        <v>152</v>
      </c>
      <c r="H545" s="135">
        <v>74.820999999999998</v>
      </c>
      <c r="I545" s="136"/>
      <c r="J545" s="137">
        <f t="shared" si="0"/>
        <v>0</v>
      </c>
      <c r="K545" s="133" t="s">
        <v>638</v>
      </c>
      <c r="L545" s="32"/>
      <c r="M545" s="138" t="s">
        <v>19</v>
      </c>
      <c r="N545" s="139" t="s">
        <v>43</v>
      </c>
      <c r="P545" s="140">
        <f t="shared" si="1"/>
        <v>0</v>
      </c>
      <c r="Q545" s="140">
        <v>0</v>
      </c>
      <c r="R545" s="140">
        <f t="shared" si="2"/>
        <v>0</v>
      </c>
      <c r="S545" s="140">
        <v>0.26100000000000001</v>
      </c>
      <c r="T545" s="141">
        <f t="shared" si="3"/>
        <v>19.528281</v>
      </c>
      <c r="AR545" s="142" t="s">
        <v>147</v>
      </c>
      <c r="AT545" s="142" t="s">
        <v>149</v>
      </c>
      <c r="AU545" s="142" t="s">
        <v>82</v>
      </c>
      <c r="AY545" s="17" t="s">
        <v>146</v>
      </c>
      <c r="BE545" s="143">
        <f t="shared" si="4"/>
        <v>0</v>
      </c>
      <c r="BF545" s="143">
        <f t="shared" si="5"/>
        <v>0</v>
      </c>
      <c r="BG545" s="143">
        <f t="shared" si="6"/>
        <v>0</v>
      </c>
      <c r="BH545" s="143">
        <f t="shared" si="7"/>
        <v>0</v>
      </c>
      <c r="BI545" s="143">
        <f t="shared" si="8"/>
        <v>0</v>
      </c>
      <c r="BJ545" s="17" t="s">
        <v>80</v>
      </c>
      <c r="BK545" s="143">
        <f t="shared" si="9"/>
        <v>0</v>
      </c>
      <c r="BL545" s="17" t="s">
        <v>147</v>
      </c>
      <c r="BM545" s="142" t="s">
        <v>1129</v>
      </c>
    </row>
    <row r="546" spans="2:65" s="1" customFormat="1" ht="11.25">
      <c r="B546" s="32"/>
      <c r="D546" s="144" t="s">
        <v>155</v>
      </c>
      <c r="F546" s="145" t="s">
        <v>1130</v>
      </c>
      <c r="I546" s="146"/>
      <c r="L546" s="32"/>
      <c r="M546" s="147"/>
      <c r="T546" s="53"/>
      <c r="AT546" s="17" t="s">
        <v>155</v>
      </c>
      <c r="AU546" s="17" t="s">
        <v>82</v>
      </c>
    </row>
    <row r="547" spans="2:65" s="12" customFormat="1" ht="11.25">
      <c r="B547" s="148"/>
      <c r="D547" s="149" t="s">
        <v>157</v>
      </c>
      <c r="E547" s="150" t="s">
        <v>19</v>
      </c>
      <c r="F547" s="151" t="s">
        <v>1131</v>
      </c>
      <c r="H547" s="150" t="s">
        <v>19</v>
      </c>
      <c r="I547" s="152"/>
      <c r="L547" s="148"/>
      <c r="M547" s="153"/>
      <c r="T547" s="154"/>
      <c r="AT547" s="150" t="s">
        <v>157</v>
      </c>
      <c r="AU547" s="150" t="s">
        <v>82</v>
      </c>
      <c r="AV547" s="12" t="s">
        <v>80</v>
      </c>
      <c r="AW547" s="12" t="s">
        <v>33</v>
      </c>
      <c r="AX547" s="12" t="s">
        <v>72</v>
      </c>
      <c r="AY547" s="150" t="s">
        <v>146</v>
      </c>
    </row>
    <row r="548" spans="2:65" s="13" customFormat="1" ht="11.25">
      <c r="B548" s="155"/>
      <c r="D548" s="149" t="s">
        <v>157</v>
      </c>
      <c r="E548" s="156" t="s">
        <v>19</v>
      </c>
      <c r="F548" s="157" t="s">
        <v>1132</v>
      </c>
      <c r="H548" s="158">
        <v>9.4629999999999992</v>
      </c>
      <c r="I548" s="159"/>
      <c r="L548" s="155"/>
      <c r="M548" s="160"/>
      <c r="T548" s="161"/>
      <c r="AT548" s="156" t="s">
        <v>157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146</v>
      </c>
    </row>
    <row r="549" spans="2:65" s="13" customFormat="1" ht="11.25">
      <c r="B549" s="155"/>
      <c r="D549" s="149" t="s">
        <v>157</v>
      </c>
      <c r="E549" s="156" t="s">
        <v>19</v>
      </c>
      <c r="F549" s="157" t="s">
        <v>1133</v>
      </c>
      <c r="H549" s="158">
        <v>9.2490000000000006</v>
      </c>
      <c r="I549" s="159"/>
      <c r="L549" s="155"/>
      <c r="M549" s="160"/>
      <c r="T549" s="161"/>
      <c r="AT549" s="156" t="s">
        <v>157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146</v>
      </c>
    </row>
    <row r="550" spans="2:65" s="13" customFormat="1" ht="11.25">
      <c r="B550" s="155"/>
      <c r="D550" s="149" t="s">
        <v>157</v>
      </c>
      <c r="E550" s="156" t="s">
        <v>19</v>
      </c>
      <c r="F550" s="157" t="s">
        <v>1134</v>
      </c>
      <c r="H550" s="158">
        <v>4.726</v>
      </c>
      <c r="I550" s="159"/>
      <c r="L550" s="155"/>
      <c r="M550" s="160"/>
      <c r="T550" s="161"/>
      <c r="AT550" s="156" t="s">
        <v>157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146</v>
      </c>
    </row>
    <row r="551" spans="2:65" s="13" customFormat="1" ht="11.25">
      <c r="B551" s="155"/>
      <c r="D551" s="149" t="s">
        <v>157</v>
      </c>
      <c r="E551" s="156" t="s">
        <v>19</v>
      </c>
      <c r="F551" s="157" t="s">
        <v>1135</v>
      </c>
      <c r="H551" s="158">
        <v>4.17</v>
      </c>
      <c r="I551" s="159"/>
      <c r="L551" s="155"/>
      <c r="M551" s="160"/>
      <c r="T551" s="161"/>
      <c r="AT551" s="156" t="s">
        <v>157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146</v>
      </c>
    </row>
    <row r="552" spans="2:65" s="13" customFormat="1" ht="11.25">
      <c r="B552" s="155"/>
      <c r="D552" s="149" t="s">
        <v>157</v>
      </c>
      <c r="E552" s="156" t="s">
        <v>19</v>
      </c>
      <c r="F552" s="157" t="s">
        <v>1136</v>
      </c>
      <c r="H552" s="158">
        <v>4.4480000000000004</v>
      </c>
      <c r="I552" s="159"/>
      <c r="L552" s="155"/>
      <c r="M552" s="160"/>
      <c r="T552" s="161"/>
      <c r="AT552" s="156" t="s">
        <v>157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146</v>
      </c>
    </row>
    <row r="553" spans="2:65" s="13" customFormat="1" ht="11.25">
      <c r="B553" s="155"/>
      <c r="D553" s="149" t="s">
        <v>157</v>
      </c>
      <c r="E553" s="156" t="s">
        <v>19</v>
      </c>
      <c r="F553" s="157" t="s">
        <v>1137</v>
      </c>
      <c r="H553" s="158">
        <v>11.037000000000001</v>
      </c>
      <c r="I553" s="159"/>
      <c r="L553" s="155"/>
      <c r="M553" s="160"/>
      <c r="T553" s="161"/>
      <c r="AT553" s="156" t="s">
        <v>157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146</v>
      </c>
    </row>
    <row r="554" spans="2:65" s="13" customFormat="1" ht="11.25">
      <c r="B554" s="155"/>
      <c r="D554" s="149" t="s">
        <v>157</v>
      </c>
      <c r="E554" s="156" t="s">
        <v>19</v>
      </c>
      <c r="F554" s="157" t="s">
        <v>1138</v>
      </c>
      <c r="H554" s="158">
        <v>15.346</v>
      </c>
      <c r="I554" s="159"/>
      <c r="L554" s="155"/>
      <c r="M554" s="160"/>
      <c r="T554" s="161"/>
      <c r="AT554" s="156" t="s">
        <v>157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146</v>
      </c>
    </row>
    <row r="555" spans="2:65" s="13" customFormat="1" ht="11.25">
      <c r="B555" s="155"/>
      <c r="D555" s="149" t="s">
        <v>157</v>
      </c>
      <c r="E555" s="156" t="s">
        <v>19</v>
      </c>
      <c r="F555" s="157" t="s">
        <v>1139</v>
      </c>
      <c r="H555" s="158">
        <v>-7.88</v>
      </c>
      <c r="I555" s="159"/>
      <c r="L555" s="155"/>
      <c r="M555" s="160"/>
      <c r="T555" s="161"/>
      <c r="AT555" s="156" t="s">
        <v>157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146</v>
      </c>
    </row>
    <row r="556" spans="2:65" s="12" customFormat="1" ht="11.25">
      <c r="B556" s="148"/>
      <c r="D556" s="149" t="s">
        <v>157</v>
      </c>
      <c r="E556" s="150" t="s">
        <v>19</v>
      </c>
      <c r="F556" s="151" t="s">
        <v>1140</v>
      </c>
      <c r="H556" s="150" t="s">
        <v>19</v>
      </c>
      <c r="I556" s="152"/>
      <c r="L556" s="148"/>
      <c r="M556" s="153"/>
      <c r="T556" s="154"/>
      <c r="AT556" s="150" t="s">
        <v>157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146</v>
      </c>
    </row>
    <row r="557" spans="2:65" s="13" customFormat="1" ht="11.25">
      <c r="B557" s="155"/>
      <c r="D557" s="149" t="s">
        <v>157</v>
      </c>
      <c r="E557" s="156" t="s">
        <v>19</v>
      </c>
      <c r="F557" s="157" t="s">
        <v>1141</v>
      </c>
      <c r="H557" s="158">
        <v>18.2</v>
      </c>
      <c r="I557" s="159"/>
      <c r="L557" s="155"/>
      <c r="M557" s="160"/>
      <c r="T557" s="161"/>
      <c r="AT557" s="156" t="s">
        <v>157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146</v>
      </c>
    </row>
    <row r="558" spans="2:65" s="13" customFormat="1" ht="11.25">
      <c r="B558" s="155"/>
      <c r="D558" s="149" t="s">
        <v>157</v>
      </c>
      <c r="E558" s="156" t="s">
        <v>19</v>
      </c>
      <c r="F558" s="157" t="s">
        <v>1142</v>
      </c>
      <c r="H558" s="158">
        <v>6.02</v>
      </c>
      <c r="I558" s="159"/>
      <c r="L558" s="155"/>
      <c r="M558" s="160"/>
      <c r="T558" s="161"/>
      <c r="AT558" s="156" t="s">
        <v>157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146</v>
      </c>
    </row>
    <row r="559" spans="2:65" s="13" customFormat="1" ht="11.25">
      <c r="B559" s="155"/>
      <c r="D559" s="149" t="s">
        <v>157</v>
      </c>
      <c r="E559" s="156" t="s">
        <v>19</v>
      </c>
      <c r="F559" s="157" t="s">
        <v>1143</v>
      </c>
      <c r="H559" s="158">
        <v>2.8</v>
      </c>
      <c r="I559" s="159"/>
      <c r="L559" s="155"/>
      <c r="M559" s="160"/>
      <c r="T559" s="161"/>
      <c r="AT559" s="156" t="s">
        <v>157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146</v>
      </c>
    </row>
    <row r="560" spans="2:65" s="13" customFormat="1" ht="11.25">
      <c r="B560" s="155"/>
      <c r="D560" s="149" t="s">
        <v>157</v>
      </c>
      <c r="E560" s="156" t="s">
        <v>19</v>
      </c>
      <c r="F560" s="157" t="s">
        <v>1144</v>
      </c>
      <c r="H560" s="158">
        <v>-2.758</v>
      </c>
      <c r="I560" s="159"/>
      <c r="L560" s="155"/>
      <c r="M560" s="160"/>
      <c r="T560" s="161"/>
      <c r="AT560" s="156" t="s">
        <v>157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146</v>
      </c>
    </row>
    <row r="561" spans="2:65" s="14" customFormat="1" ht="11.25">
      <c r="B561" s="162"/>
      <c r="D561" s="149" t="s">
        <v>157</v>
      </c>
      <c r="E561" s="163" t="s">
        <v>19</v>
      </c>
      <c r="F561" s="164" t="s">
        <v>161</v>
      </c>
      <c r="H561" s="165">
        <v>74.820999999999998</v>
      </c>
      <c r="I561" s="166"/>
      <c r="L561" s="162"/>
      <c r="M561" s="167"/>
      <c r="T561" s="168"/>
      <c r="AT561" s="163" t="s">
        <v>157</v>
      </c>
      <c r="AU561" s="163" t="s">
        <v>82</v>
      </c>
      <c r="AV561" s="14" t="s">
        <v>147</v>
      </c>
      <c r="AW561" s="14" t="s">
        <v>33</v>
      </c>
      <c r="AX561" s="14" t="s">
        <v>80</v>
      </c>
      <c r="AY561" s="163" t="s">
        <v>146</v>
      </c>
    </row>
    <row r="562" spans="2:65" s="1" customFormat="1" ht="24.2" customHeight="1">
      <c r="B562" s="32"/>
      <c r="C562" s="131" t="s">
        <v>855</v>
      </c>
      <c r="D562" s="131" t="s">
        <v>149</v>
      </c>
      <c r="E562" s="132" t="s">
        <v>1145</v>
      </c>
      <c r="F562" s="133" t="s">
        <v>1146</v>
      </c>
      <c r="G562" s="134" t="s">
        <v>184</v>
      </c>
      <c r="H562" s="135">
        <v>40.055</v>
      </c>
      <c r="I562" s="136"/>
      <c r="J562" s="137">
        <f>ROUND(I562*H562,2)</f>
        <v>0</v>
      </c>
      <c r="K562" s="133" t="s">
        <v>638</v>
      </c>
      <c r="L562" s="32"/>
      <c r="M562" s="138" t="s">
        <v>19</v>
      </c>
      <c r="N562" s="139" t="s">
        <v>43</v>
      </c>
      <c r="P562" s="140">
        <f>O562*H562</f>
        <v>0</v>
      </c>
      <c r="Q562" s="140">
        <v>0</v>
      </c>
      <c r="R562" s="140">
        <f>Q562*H562</f>
        <v>0</v>
      </c>
      <c r="S562" s="140">
        <v>1.95</v>
      </c>
      <c r="T562" s="141">
        <f>S562*H562</f>
        <v>78.107249999999993</v>
      </c>
      <c r="AR562" s="142" t="s">
        <v>147</v>
      </c>
      <c r="AT562" s="142" t="s">
        <v>149</v>
      </c>
      <c r="AU562" s="142" t="s">
        <v>82</v>
      </c>
      <c r="AY562" s="17" t="s">
        <v>146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7" t="s">
        <v>80</v>
      </c>
      <c r="BK562" s="143">
        <f>ROUND(I562*H562,2)</f>
        <v>0</v>
      </c>
      <c r="BL562" s="17" t="s">
        <v>147</v>
      </c>
      <c r="BM562" s="142" t="s">
        <v>1147</v>
      </c>
    </row>
    <row r="563" spans="2:65" s="1" customFormat="1" ht="11.25">
      <c r="B563" s="32"/>
      <c r="D563" s="144" t="s">
        <v>155</v>
      </c>
      <c r="F563" s="145" t="s">
        <v>1148</v>
      </c>
      <c r="I563" s="146"/>
      <c r="L563" s="32"/>
      <c r="M563" s="147"/>
      <c r="T563" s="53"/>
      <c r="AT563" s="17" t="s">
        <v>155</v>
      </c>
      <c r="AU563" s="17" t="s">
        <v>82</v>
      </c>
    </row>
    <row r="564" spans="2:65" s="12" customFormat="1" ht="11.25">
      <c r="B564" s="148"/>
      <c r="D564" s="149" t="s">
        <v>157</v>
      </c>
      <c r="E564" s="150" t="s">
        <v>19</v>
      </c>
      <c r="F564" s="151" t="s">
        <v>1149</v>
      </c>
      <c r="H564" s="150" t="s">
        <v>19</v>
      </c>
      <c r="I564" s="152"/>
      <c r="L564" s="148"/>
      <c r="M564" s="153"/>
      <c r="T564" s="154"/>
      <c r="AT564" s="150" t="s">
        <v>157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146</v>
      </c>
    </row>
    <row r="565" spans="2:65" s="13" customFormat="1" ht="11.25">
      <c r="B565" s="155"/>
      <c r="D565" s="149" t="s">
        <v>157</v>
      </c>
      <c r="E565" s="156" t="s">
        <v>19</v>
      </c>
      <c r="F565" s="157" t="s">
        <v>1150</v>
      </c>
      <c r="H565" s="158">
        <v>1.3640000000000001</v>
      </c>
      <c r="I565" s="159"/>
      <c r="L565" s="155"/>
      <c r="M565" s="160"/>
      <c r="T565" s="161"/>
      <c r="AT565" s="156" t="s">
        <v>157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146</v>
      </c>
    </row>
    <row r="566" spans="2:65" s="13" customFormat="1" ht="11.25">
      <c r="B566" s="155"/>
      <c r="D566" s="149" t="s">
        <v>157</v>
      </c>
      <c r="E566" s="156" t="s">
        <v>19</v>
      </c>
      <c r="F566" s="157" t="s">
        <v>1151</v>
      </c>
      <c r="H566" s="158">
        <v>2.9</v>
      </c>
      <c r="I566" s="159"/>
      <c r="L566" s="155"/>
      <c r="M566" s="160"/>
      <c r="T566" s="161"/>
      <c r="AT566" s="156" t="s">
        <v>157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146</v>
      </c>
    </row>
    <row r="567" spans="2:65" s="13" customFormat="1" ht="11.25">
      <c r="B567" s="155"/>
      <c r="D567" s="149" t="s">
        <v>157</v>
      </c>
      <c r="E567" s="156" t="s">
        <v>19</v>
      </c>
      <c r="F567" s="157" t="s">
        <v>1152</v>
      </c>
      <c r="H567" s="158">
        <v>7.4669999999999996</v>
      </c>
      <c r="I567" s="159"/>
      <c r="L567" s="155"/>
      <c r="M567" s="160"/>
      <c r="T567" s="161"/>
      <c r="AT567" s="156" t="s">
        <v>157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146</v>
      </c>
    </row>
    <row r="568" spans="2:65" s="13" customFormat="1" ht="11.25">
      <c r="B568" s="155"/>
      <c r="D568" s="149" t="s">
        <v>157</v>
      </c>
      <c r="E568" s="156" t="s">
        <v>19</v>
      </c>
      <c r="F568" s="157" t="s">
        <v>1153</v>
      </c>
      <c r="H568" s="158">
        <v>2.907</v>
      </c>
      <c r="I568" s="159"/>
      <c r="L568" s="155"/>
      <c r="M568" s="160"/>
      <c r="T568" s="161"/>
      <c r="AT568" s="156" t="s">
        <v>157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146</v>
      </c>
    </row>
    <row r="569" spans="2:65" s="13" customFormat="1" ht="11.25">
      <c r="B569" s="155"/>
      <c r="D569" s="149" t="s">
        <v>157</v>
      </c>
      <c r="E569" s="156" t="s">
        <v>19</v>
      </c>
      <c r="F569" s="157" t="s">
        <v>1154</v>
      </c>
      <c r="H569" s="158">
        <v>2.9540000000000002</v>
      </c>
      <c r="I569" s="159"/>
      <c r="L569" s="155"/>
      <c r="M569" s="160"/>
      <c r="T569" s="161"/>
      <c r="AT569" s="156" t="s">
        <v>157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146</v>
      </c>
    </row>
    <row r="570" spans="2:65" s="13" customFormat="1" ht="11.25">
      <c r="B570" s="155"/>
      <c r="D570" s="149" t="s">
        <v>157</v>
      </c>
      <c r="E570" s="156" t="s">
        <v>19</v>
      </c>
      <c r="F570" s="157" t="s">
        <v>1155</v>
      </c>
      <c r="H570" s="158">
        <v>1.8480000000000001</v>
      </c>
      <c r="I570" s="159"/>
      <c r="L570" s="155"/>
      <c r="M570" s="160"/>
      <c r="T570" s="161"/>
      <c r="AT570" s="156" t="s">
        <v>157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146</v>
      </c>
    </row>
    <row r="571" spans="2:65" s="13" customFormat="1" ht="11.25">
      <c r="B571" s="155"/>
      <c r="D571" s="149" t="s">
        <v>157</v>
      </c>
      <c r="E571" s="156" t="s">
        <v>19</v>
      </c>
      <c r="F571" s="157" t="s">
        <v>1156</v>
      </c>
      <c r="H571" s="158">
        <v>2.8479999999999999</v>
      </c>
      <c r="I571" s="159"/>
      <c r="L571" s="155"/>
      <c r="M571" s="160"/>
      <c r="T571" s="161"/>
      <c r="AT571" s="156" t="s">
        <v>157</v>
      </c>
      <c r="AU571" s="156" t="s">
        <v>82</v>
      </c>
      <c r="AV571" s="13" t="s">
        <v>82</v>
      </c>
      <c r="AW571" s="13" t="s">
        <v>33</v>
      </c>
      <c r="AX571" s="13" t="s">
        <v>72</v>
      </c>
      <c r="AY571" s="156" t="s">
        <v>146</v>
      </c>
    </row>
    <row r="572" spans="2:65" s="12" customFormat="1" ht="11.25">
      <c r="B572" s="148"/>
      <c r="D572" s="149" t="s">
        <v>157</v>
      </c>
      <c r="E572" s="150" t="s">
        <v>19</v>
      </c>
      <c r="F572" s="151" t="s">
        <v>1131</v>
      </c>
      <c r="H572" s="150" t="s">
        <v>19</v>
      </c>
      <c r="I572" s="152"/>
      <c r="L572" s="148"/>
      <c r="M572" s="153"/>
      <c r="T572" s="154"/>
      <c r="AT572" s="150" t="s">
        <v>157</v>
      </c>
      <c r="AU572" s="150" t="s">
        <v>82</v>
      </c>
      <c r="AV572" s="12" t="s">
        <v>80</v>
      </c>
      <c r="AW572" s="12" t="s">
        <v>33</v>
      </c>
      <c r="AX572" s="12" t="s">
        <v>72</v>
      </c>
      <c r="AY572" s="150" t="s">
        <v>146</v>
      </c>
    </row>
    <row r="573" spans="2:65" s="13" customFormat="1" ht="11.25">
      <c r="B573" s="155"/>
      <c r="D573" s="149" t="s">
        <v>157</v>
      </c>
      <c r="E573" s="156" t="s">
        <v>19</v>
      </c>
      <c r="F573" s="157" t="s">
        <v>1157</v>
      </c>
      <c r="H573" s="158">
        <v>1.716</v>
      </c>
      <c r="I573" s="159"/>
      <c r="L573" s="155"/>
      <c r="M573" s="160"/>
      <c r="T573" s="161"/>
      <c r="AT573" s="156" t="s">
        <v>157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146</v>
      </c>
    </row>
    <row r="574" spans="2:65" s="13" customFormat="1" ht="11.25">
      <c r="B574" s="155"/>
      <c r="D574" s="149" t="s">
        <v>157</v>
      </c>
      <c r="E574" s="156" t="s">
        <v>19</v>
      </c>
      <c r="F574" s="157" t="s">
        <v>1158</v>
      </c>
      <c r="H574" s="158">
        <v>0.27600000000000002</v>
      </c>
      <c r="I574" s="159"/>
      <c r="L574" s="155"/>
      <c r="M574" s="160"/>
      <c r="T574" s="161"/>
      <c r="AT574" s="156" t="s">
        <v>157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146</v>
      </c>
    </row>
    <row r="575" spans="2:65" s="13" customFormat="1" ht="11.25">
      <c r="B575" s="155"/>
      <c r="D575" s="149" t="s">
        <v>157</v>
      </c>
      <c r="E575" s="156" t="s">
        <v>19</v>
      </c>
      <c r="F575" s="157" t="s">
        <v>1159</v>
      </c>
      <c r="H575" s="158">
        <v>0.58499999999999996</v>
      </c>
      <c r="I575" s="159"/>
      <c r="L575" s="155"/>
      <c r="M575" s="160"/>
      <c r="T575" s="161"/>
      <c r="AT575" s="156" t="s">
        <v>157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146</v>
      </c>
    </row>
    <row r="576" spans="2:65" s="13" customFormat="1" ht="11.25">
      <c r="B576" s="155"/>
      <c r="D576" s="149" t="s">
        <v>157</v>
      </c>
      <c r="E576" s="156" t="s">
        <v>19</v>
      </c>
      <c r="F576" s="157" t="s">
        <v>1160</v>
      </c>
      <c r="H576" s="158">
        <v>0.22500000000000001</v>
      </c>
      <c r="I576" s="159"/>
      <c r="L576" s="155"/>
      <c r="M576" s="160"/>
      <c r="T576" s="161"/>
      <c r="AT576" s="156" t="s">
        <v>157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146</v>
      </c>
    </row>
    <row r="577" spans="2:65" s="13" customFormat="1" ht="11.25">
      <c r="B577" s="155"/>
      <c r="D577" s="149" t="s">
        <v>157</v>
      </c>
      <c r="E577" s="156" t="s">
        <v>19</v>
      </c>
      <c r="F577" s="157" t="s">
        <v>1161</v>
      </c>
      <c r="H577" s="158">
        <v>4.2030000000000003</v>
      </c>
      <c r="I577" s="159"/>
      <c r="L577" s="155"/>
      <c r="M577" s="160"/>
      <c r="T577" s="161"/>
      <c r="AT577" s="156" t="s">
        <v>157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146</v>
      </c>
    </row>
    <row r="578" spans="2:65" s="13" customFormat="1" ht="11.25">
      <c r="B578" s="155"/>
      <c r="D578" s="149" t="s">
        <v>157</v>
      </c>
      <c r="E578" s="156" t="s">
        <v>19</v>
      </c>
      <c r="F578" s="157" t="s">
        <v>1162</v>
      </c>
      <c r="H578" s="158">
        <v>1.6679999999999999</v>
      </c>
      <c r="I578" s="159"/>
      <c r="L578" s="155"/>
      <c r="M578" s="160"/>
      <c r="T578" s="161"/>
      <c r="AT578" s="156" t="s">
        <v>157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146</v>
      </c>
    </row>
    <row r="579" spans="2:65" s="13" customFormat="1" ht="11.25">
      <c r="B579" s="155"/>
      <c r="D579" s="149" t="s">
        <v>157</v>
      </c>
      <c r="E579" s="156" t="s">
        <v>19</v>
      </c>
      <c r="F579" s="157" t="s">
        <v>1163</v>
      </c>
      <c r="H579" s="158">
        <v>1.2829999999999999</v>
      </c>
      <c r="I579" s="159"/>
      <c r="L579" s="155"/>
      <c r="M579" s="160"/>
      <c r="T579" s="161"/>
      <c r="AT579" s="156" t="s">
        <v>157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146</v>
      </c>
    </row>
    <row r="580" spans="2:65" s="12" customFormat="1" ht="11.25">
      <c r="B580" s="148"/>
      <c r="D580" s="149" t="s">
        <v>157</v>
      </c>
      <c r="E580" s="150" t="s">
        <v>19</v>
      </c>
      <c r="F580" s="151" t="s">
        <v>1164</v>
      </c>
      <c r="H580" s="150" t="s">
        <v>19</v>
      </c>
      <c r="I580" s="152"/>
      <c r="L580" s="148"/>
      <c r="M580" s="153"/>
      <c r="T580" s="154"/>
      <c r="AT580" s="150" t="s">
        <v>157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146</v>
      </c>
    </row>
    <row r="581" spans="2:65" s="13" customFormat="1" ht="11.25">
      <c r="B581" s="155"/>
      <c r="D581" s="149" t="s">
        <v>157</v>
      </c>
      <c r="E581" s="156" t="s">
        <v>19</v>
      </c>
      <c r="F581" s="157" t="s">
        <v>1165</v>
      </c>
      <c r="H581" s="158">
        <v>2.036</v>
      </c>
      <c r="I581" s="159"/>
      <c r="L581" s="155"/>
      <c r="M581" s="160"/>
      <c r="T581" s="161"/>
      <c r="AT581" s="156" t="s">
        <v>157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146</v>
      </c>
    </row>
    <row r="582" spans="2:65" s="13" customFormat="1" ht="11.25">
      <c r="B582" s="155"/>
      <c r="D582" s="149" t="s">
        <v>157</v>
      </c>
      <c r="E582" s="156" t="s">
        <v>19</v>
      </c>
      <c r="F582" s="157" t="s">
        <v>1166</v>
      </c>
      <c r="H582" s="158">
        <v>0.19500000000000001</v>
      </c>
      <c r="I582" s="159"/>
      <c r="L582" s="155"/>
      <c r="M582" s="160"/>
      <c r="T582" s="161"/>
      <c r="AT582" s="156" t="s">
        <v>157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146</v>
      </c>
    </row>
    <row r="583" spans="2:65" s="13" customFormat="1" ht="11.25">
      <c r="B583" s="155"/>
      <c r="D583" s="149" t="s">
        <v>157</v>
      </c>
      <c r="E583" s="156" t="s">
        <v>19</v>
      </c>
      <c r="F583" s="157" t="s">
        <v>1167</v>
      </c>
      <c r="H583" s="158">
        <v>0.26</v>
      </c>
      <c r="I583" s="159"/>
      <c r="L583" s="155"/>
      <c r="M583" s="160"/>
      <c r="T583" s="161"/>
      <c r="AT583" s="156" t="s">
        <v>157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146</v>
      </c>
    </row>
    <row r="584" spans="2:65" s="12" customFormat="1" ht="11.25">
      <c r="B584" s="148"/>
      <c r="D584" s="149" t="s">
        <v>157</v>
      </c>
      <c r="E584" s="150" t="s">
        <v>19</v>
      </c>
      <c r="F584" s="151" t="s">
        <v>1168</v>
      </c>
      <c r="H584" s="150" t="s">
        <v>19</v>
      </c>
      <c r="I584" s="152"/>
      <c r="L584" s="148"/>
      <c r="M584" s="153"/>
      <c r="T584" s="154"/>
      <c r="AT584" s="150" t="s">
        <v>157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146</v>
      </c>
    </row>
    <row r="585" spans="2:65" s="13" customFormat="1" ht="11.25">
      <c r="B585" s="155"/>
      <c r="D585" s="149" t="s">
        <v>157</v>
      </c>
      <c r="E585" s="156" t="s">
        <v>19</v>
      </c>
      <c r="F585" s="157" t="s">
        <v>1169</v>
      </c>
      <c r="H585" s="158">
        <v>0.87</v>
      </c>
      <c r="I585" s="159"/>
      <c r="L585" s="155"/>
      <c r="M585" s="160"/>
      <c r="T585" s="161"/>
      <c r="AT585" s="156" t="s">
        <v>157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146</v>
      </c>
    </row>
    <row r="586" spans="2:65" s="12" customFormat="1" ht="11.25">
      <c r="B586" s="148"/>
      <c r="D586" s="149" t="s">
        <v>157</v>
      </c>
      <c r="E586" s="150" t="s">
        <v>19</v>
      </c>
      <c r="F586" s="151" t="s">
        <v>1170</v>
      </c>
      <c r="H586" s="150" t="s">
        <v>19</v>
      </c>
      <c r="I586" s="152"/>
      <c r="L586" s="148"/>
      <c r="M586" s="153"/>
      <c r="T586" s="154"/>
      <c r="AT586" s="150" t="s">
        <v>157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146</v>
      </c>
    </row>
    <row r="587" spans="2:65" s="13" customFormat="1" ht="11.25">
      <c r="B587" s="155"/>
      <c r="D587" s="149" t="s">
        <v>157</v>
      </c>
      <c r="E587" s="156" t="s">
        <v>19</v>
      </c>
      <c r="F587" s="157" t="s">
        <v>1171</v>
      </c>
      <c r="H587" s="158">
        <v>4.45</v>
      </c>
      <c r="I587" s="159"/>
      <c r="L587" s="155"/>
      <c r="M587" s="160"/>
      <c r="T587" s="161"/>
      <c r="AT587" s="156" t="s">
        <v>157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146</v>
      </c>
    </row>
    <row r="588" spans="2:65" s="14" customFormat="1" ht="11.25">
      <c r="B588" s="162"/>
      <c r="D588" s="149" t="s">
        <v>157</v>
      </c>
      <c r="E588" s="163" t="s">
        <v>19</v>
      </c>
      <c r="F588" s="164" t="s">
        <v>161</v>
      </c>
      <c r="H588" s="165">
        <v>40.055</v>
      </c>
      <c r="I588" s="166"/>
      <c r="L588" s="162"/>
      <c r="M588" s="167"/>
      <c r="T588" s="168"/>
      <c r="AT588" s="163" t="s">
        <v>157</v>
      </c>
      <c r="AU588" s="163" t="s">
        <v>82</v>
      </c>
      <c r="AV588" s="14" t="s">
        <v>147</v>
      </c>
      <c r="AW588" s="14" t="s">
        <v>33</v>
      </c>
      <c r="AX588" s="14" t="s">
        <v>80</v>
      </c>
      <c r="AY588" s="163" t="s">
        <v>146</v>
      </c>
    </row>
    <row r="589" spans="2:65" s="1" customFormat="1" ht="16.5" customHeight="1">
      <c r="B589" s="32"/>
      <c r="C589" s="131" t="s">
        <v>863</v>
      </c>
      <c r="D589" s="131" t="s">
        <v>149</v>
      </c>
      <c r="E589" s="132" t="s">
        <v>1172</v>
      </c>
      <c r="F589" s="133" t="s">
        <v>1173</v>
      </c>
      <c r="G589" s="134" t="s">
        <v>152</v>
      </c>
      <c r="H589" s="135">
        <v>4.3499999999999996</v>
      </c>
      <c r="I589" s="136"/>
      <c r="J589" s="137">
        <f>ROUND(I589*H589,2)</f>
        <v>0</v>
      </c>
      <c r="K589" s="133" t="s">
        <v>638</v>
      </c>
      <c r="L589" s="32"/>
      <c r="M589" s="138" t="s">
        <v>19</v>
      </c>
      <c r="N589" s="139" t="s">
        <v>43</v>
      </c>
      <c r="P589" s="140">
        <f>O589*H589</f>
        <v>0</v>
      </c>
      <c r="Q589" s="140">
        <v>0</v>
      </c>
      <c r="R589" s="140">
        <f>Q589*H589</f>
        <v>0</v>
      </c>
      <c r="S589" s="140">
        <v>8.2000000000000003E-2</v>
      </c>
      <c r="T589" s="141">
        <f>S589*H589</f>
        <v>0.35669999999999996</v>
      </c>
      <c r="AR589" s="142" t="s">
        <v>147</v>
      </c>
      <c r="AT589" s="142" t="s">
        <v>149</v>
      </c>
      <c r="AU589" s="142" t="s">
        <v>82</v>
      </c>
      <c r="AY589" s="17" t="s">
        <v>146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7" t="s">
        <v>80</v>
      </c>
      <c r="BK589" s="143">
        <f>ROUND(I589*H589,2)</f>
        <v>0</v>
      </c>
      <c r="BL589" s="17" t="s">
        <v>147</v>
      </c>
      <c r="BM589" s="142" t="s">
        <v>1174</v>
      </c>
    </row>
    <row r="590" spans="2:65" s="1" customFormat="1" ht="11.25">
      <c r="B590" s="32"/>
      <c r="D590" s="144" t="s">
        <v>155</v>
      </c>
      <c r="F590" s="145" t="s">
        <v>1175</v>
      </c>
      <c r="I590" s="146"/>
      <c r="L590" s="32"/>
      <c r="M590" s="147"/>
      <c r="T590" s="53"/>
      <c r="AT590" s="17" t="s">
        <v>155</v>
      </c>
      <c r="AU590" s="17" t="s">
        <v>82</v>
      </c>
    </row>
    <row r="591" spans="2:65" s="13" customFormat="1" ht="11.25">
      <c r="B591" s="155"/>
      <c r="D591" s="149" t="s">
        <v>157</v>
      </c>
      <c r="E591" s="156" t="s">
        <v>19</v>
      </c>
      <c r="F591" s="157" t="s">
        <v>1176</v>
      </c>
      <c r="H591" s="158">
        <v>4.3499999999999996</v>
      </c>
      <c r="I591" s="159"/>
      <c r="L591" s="155"/>
      <c r="M591" s="160"/>
      <c r="T591" s="161"/>
      <c r="AT591" s="156" t="s">
        <v>157</v>
      </c>
      <c r="AU591" s="156" t="s">
        <v>82</v>
      </c>
      <c r="AV591" s="13" t="s">
        <v>82</v>
      </c>
      <c r="AW591" s="13" t="s">
        <v>33</v>
      </c>
      <c r="AX591" s="13" t="s">
        <v>80</v>
      </c>
      <c r="AY591" s="156" t="s">
        <v>146</v>
      </c>
    </row>
    <row r="592" spans="2:65" s="1" customFormat="1" ht="16.5" customHeight="1">
      <c r="B592" s="32"/>
      <c r="C592" s="131" t="s">
        <v>868</v>
      </c>
      <c r="D592" s="131" t="s">
        <v>149</v>
      </c>
      <c r="E592" s="132" t="s">
        <v>1177</v>
      </c>
      <c r="F592" s="133" t="s">
        <v>1178</v>
      </c>
      <c r="G592" s="134" t="s">
        <v>152</v>
      </c>
      <c r="H592" s="135">
        <v>13</v>
      </c>
      <c r="I592" s="136"/>
      <c r="J592" s="137">
        <f>ROUND(I592*H592,2)</f>
        <v>0</v>
      </c>
      <c r="K592" s="133" t="s">
        <v>638</v>
      </c>
      <c r="L592" s="32"/>
      <c r="M592" s="138" t="s">
        <v>19</v>
      </c>
      <c r="N592" s="139" t="s">
        <v>43</v>
      </c>
      <c r="P592" s="140">
        <f>O592*H592</f>
        <v>0</v>
      </c>
      <c r="Q592" s="140">
        <v>0</v>
      </c>
      <c r="R592" s="140">
        <f>Q592*H592</f>
        <v>0</v>
      </c>
      <c r="S592" s="140">
        <v>0.55800000000000005</v>
      </c>
      <c r="T592" s="141">
        <f>S592*H592</f>
        <v>7.2540000000000004</v>
      </c>
      <c r="AR592" s="142" t="s">
        <v>147</v>
      </c>
      <c r="AT592" s="142" t="s">
        <v>149</v>
      </c>
      <c r="AU592" s="142" t="s">
        <v>82</v>
      </c>
      <c r="AY592" s="17" t="s">
        <v>146</v>
      </c>
      <c r="BE592" s="143">
        <f>IF(N592="základní",J592,0)</f>
        <v>0</v>
      </c>
      <c r="BF592" s="143">
        <f>IF(N592="snížená",J592,0)</f>
        <v>0</v>
      </c>
      <c r="BG592" s="143">
        <f>IF(N592="zákl. přenesená",J592,0)</f>
        <v>0</v>
      </c>
      <c r="BH592" s="143">
        <f>IF(N592="sníž. přenesená",J592,0)</f>
        <v>0</v>
      </c>
      <c r="BI592" s="143">
        <f>IF(N592="nulová",J592,0)</f>
        <v>0</v>
      </c>
      <c r="BJ592" s="17" t="s">
        <v>80</v>
      </c>
      <c r="BK592" s="143">
        <f>ROUND(I592*H592,2)</f>
        <v>0</v>
      </c>
      <c r="BL592" s="17" t="s">
        <v>147</v>
      </c>
      <c r="BM592" s="142" t="s">
        <v>1179</v>
      </c>
    </row>
    <row r="593" spans="2:65" s="1" customFormat="1" ht="11.25">
      <c r="B593" s="32"/>
      <c r="D593" s="144" t="s">
        <v>155</v>
      </c>
      <c r="F593" s="145" t="s">
        <v>1180</v>
      </c>
      <c r="I593" s="146"/>
      <c r="L593" s="32"/>
      <c r="M593" s="147"/>
      <c r="T593" s="53"/>
      <c r="AT593" s="17" t="s">
        <v>155</v>
      </c>
      <c r="AU593" s="17" t="s">
        <v>82</v>
      </c>
    </row>
    <row r="594" spans="2:65" s="12" customFormat="1" ht="11.25">
      <c r="B594" s="148"/>
      <c r="D594" s="149" t="s">
        <v>157</v>
      </c>
      <c r="E594" s="150" t="s">
        <v>19</v>
      </c>
      <c r="F594" s="151" t="s">
        <v>1181</v>
      </c>
      <c r="H594" s="150" t="s">
        <v>19</v>
      </c>
      <c r="I594" s="152"/>
      <c r="L594" s="148"/>
      <c r="M594" s="153"/>
      <c r="T594" s="154"/>
      <c r="AT594" s="150" t="s">
        <v>157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146</v>
      </c>
    </row>
    <row r="595" spans="2:65" s="13" customFormat="1" ht="11.25">
      <c r="B595" s="155"/>
      <c r="D595" s="149" t="s">
        <v>157</v>
      </c>
      <c r="E595" s="156" t="s">
        <v>19</v>
      </c>
      <c r="F595" s="157" t="s">
        <v>1182</v>
      </c>
      <c r="H595" s="158">
        <v>13</v>
      </c>
      <c r="I595" s="159"/>
      <c r="L595" s="155"/>
      <c r="M595" s="160"/>
      <c r="T595" s="161"/>
      <c r="AT595" s="156" t="s">
        <v>157</v>
      </c>
      <c r="AU595" s="156" t="s">
        <v>82</v>
      </c>
      <c r="AV595" s="13" t="s">
        <v>82</v>
      </c>
      <c r="AW595" s="13" t="s">
        <v>33</v>
      </c>
      <c r="AX595" s="13" t="s">
        <v>80</v>
      </c>
      <c r="AY595" s="156" t="s">
        <v>146</v>
      </c>
    </row>
    <row r="596" spans="2:65" s="1" customFormat="1" ht="16.5" customHeight="1">
      <c r="B596" s="32"/>
      <c r="C596" s="131" t="s">
        <v>873</v>
      </c>
      <c r="D596" s="131" t="s">
        <v>149</v>
      </c>
      <c r="E596" s="132" t="s">
        <v>1183</v>
      </c>
      <c r="F596" s="133" t="s">
        <v>1184</v>
      </c>
      <c r="G596" s="134" t="s">
        <v>297</v>
      </c>
      <c r="H596" s="135">
        <v>5</v>
      </c>
      <c r="I596" s="136"/>
      <c r="J596" s="137">
        <f>ROUND(I596*H596,2)</f>
        <v>0</v>
      </c>
      <c r="K596" s="133" t="s">
        <v>638</v>
      </c>
      <c r="L596" s="32"/>
      <c r="M596" s="138" t="s">
        <v>19</v>
      </c>
      <c r="N596" s="139" t="s">
        <v>43</v>
      </c>
      <c r="P596" s="140">
        <f>O596*H596</f>
        <v>0</v>
      </c>
      <c r="Q596" s="140">
        <v>0</v>
      </c>
      <c r="R596" s="140">
        <f>Q596*H596</f>
        <v>0</v>
      </c>
      <c r="S596" s="140">
        <v>7.0000000000000007E-2</v>
      </c>
      <c r="T596" s="141">
        <f>S596*H596</f>
        <v>0.35000000000000003</v>
      </c>
      <c r="AR596" s="142" t="s">
        <v>147</v>
      </c>
      <c r="AT596" s="142" t="s">
        <v>149</v>
      </c>
      <c r="AU596" s="142" t="s">
        <v>82</v>
      </c>
      <c r="AY596" s="17" t="s">
        <v>146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7" t="s">
        <v>80</v>
      </c>
      <c r="BK596" s="143">
        <f>ROUND(I596*H596,2)</f>
        <v>0</v>
      </c>
      <c r="BL596" s="17" t="s">
        <v>147</v>
      </c>
      <c r="BM596" s="142" t="s">
        <v>1185</v>
      </c>
    </row>
    <row r="597" spans="2:65" s="1" customFormat="1" ht="11.25">
      <c r="B597" s="32"/>
      <c r="D597" s="144" t="s">
        <v>155</v>
      </c>
      <c r="F597" s="145" t="s">
        <v>1186</v>
      </c>
      <c r="I597" s="146"/>
      <c r="L597" s="32"/>
      <c r="M597" s="147"/>
      <c r="T597" s="53"/>
      <c r="AT597" s="17" t="s">
        <v>155</v>
      </c>
      <c r="AU597" s="17" t="s">
        <v>82</v>
      </c>
    </row>
    <row r="598" spans="2:65" s="12" customFormat="1" ht="11.25">
      <c r="B598" s="148"/>
      <c r="D598" s="149" t="s">
        <v>157</v>
      </c>
      <c r="E598" s="150" t="s">
        <v>19</v>
      </c>
      <c r="F598" s="151" t="s">
        <v>1187</v>
      </c>
      <c r="H598" s="150" t="s">
        <v>19</v>
      </c>
      <c r="I598" s="152"/>
      <c r="L598" s="148"/>
      <c r="M598" s="153"/>
      <c r="T598" s="154"/>
      <c r="AT598" s="150" t="s">
        <v>157</v>
      </c>
      <c r="AU598" s="150" t="s">
        <v>82</v>
      </c>
      <c r="AV598" s="12" t="s">
        <v>80</v>
      </c>
      <c r="AW598" s="12" t="s">
        <v>33</v>
      </c>
      <c r="AX598" s="12" t="s">
        <v>72</v>
      </c>
      <c r="AY598" s="150" t="s">
        <v>146</v>
      </c>
    </row>
    <row r="599" spans="2:65" s="13" customFormat="1" ht="11.25">
      <c r="B599" s="155"/>
      <c r="D599" s="149" t="s">
        <v>157</v>
      </c>
      <c r="E599" s="156" t="s">
        <v>19</v>
      </c>
      <c r="F599" s="157" t="s">
        <v>1188</v>
      </c>
      <c r="H599" s="158">
        <v>5</v>
      </c>
      <c r="I599" s="159"/>
      <c r="L599" s="155"/>
      <c r="M599" s="160"/>
      <c r="T599" s="161"/>
      <c r="AT599" s="156" t="s">
        <v>157</v>
      </c>
      <c r="AU599" s="156" t="s">
        <v>82</v>
      </c>
      <c r="AV599" s="13" t="s">
        <v>82</v>
      </c>
      <c r="AW599" s="13" t="s">
        <v>33</v>
      </c>
      <c r="AX599" s="13" t="s">
        <v>80</v>
      </c>
      <c r="AY599" s="156" t="s">
        <v>146</v>
      </c>
    </row>
    <row r="600" spans="2:65" s="1" customFormat="1" ht="16.5" customHeight="1">
      <c r="B600" s="32"/>
      <c r="C600" s="131" t="s">
        <v>878</v>
      </c>
      <c r="D600" s="131" t="s">
        <v>149</v>
      </c>
      <c r="E600" s="132" t="s">
        <v>1189</v>
      </c>
      <c r="F600" s="133" t="s">
        <v>1190</v>
      </c>
      <c r="G600" s="134" t="s">
        <v>184</v>
      </c>
      <c r="H600" s="135">
        <v>1.8520000000000001</v>
      </c>
      <c r="I600" s="136"/>
      <c r="J600" s="137">
        <f>ROUND(I600*H600,2)</f>
        <v>0</v>
      </c>
      <c r="K600" s="133" t="s">
        <v>638</v>
      </c>
      <c r="L600" s="32"/>
      <c r="M600" s="138" t="s">
        <v>19</v>
      </c>
      <c r="N600" s="139" t="s">
        <v>43</v>
      </c>
      <c r="P600" s="140">
        <f>O600*H600</f>
        <v>0</v>
      </c>
      <c r="Q600" s="140">
        <v>0</v>
      </c>
      <c r="R600" s="140">
        <f>Q600*H600</f>
        <v>0</v>
      </c>
      <c r="S600" s="140">
        <v>2.2000000000000002</v>
      </c>
      <c r="T600" s="141">
        <f>S600*H600</f>
        <v>4.0744000000000007</v>
      </c>
      <c r="AR600" s="142" t="s">
        <v>147</v>
      </c>
      <c r="AT600" s="142" t="s">
        <v>149</v>
      </c>
      <c r="AU600" s="142" t="s">
        <v>82</v>
      </c>
      <c r="AY600" s="17" t="s">
        <v>146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7" t="s">
        <v>80</v>
      </c>
      <c r="BK600" s="143">
        <f>ROUND(I600*H600,2)</f>
        <v>0</v>
      </c>
      <c r="BL600" s="17" t="s">
        <v>147</v>
      </c>
      <c r="BM600" s="142" t="s">
        <v>1191</v>
      </c>
    </row>
    <row r="601" spans="2:65" s="1" customFormat="1" ht="11.25">
      <c r="B601" s="32"/>
      <c r="D601" s="144" t="s">
        <v>155</v>
      </c>
      <c r="F601" s="145" t="s">
        <v>1192</v>
      </c>
      <c r="I601" s="146"/>
      <c r="L601" s="32"/>
      <c r="M601" s="147"/>
      <c r="T601" s="53"/>
      <c r="AT601" s="17" t="s">
        <v>155</v>
      </c>
      <c r="AU601" s="17" t="s">
        <v>82</v>
      </c>
    </row>
    <row r="602" spans="2:65" s="12" customFormat="1" ht="11.25">
      <c r="B602" s="148"/>
      <c r="D602" s="149" t="s">
        <v>157</v>
      </c>
      <c r="E602" s="150" t="s">
        <v>19</v>
      </c>
      <c r="F602" s="151" t="s">
        <v>1187</v>
      </c>
      <c r="H602" s="150" t="s">
        <v>19</v>
      </c>
      <c r="I602" s="152"/>
      <c r="L602" s="148"/>
      <c r="M602" s="153"/>
      <c r="T602" s="154"/>
      <c r="AT602" s="150" t="s">
        <v>157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146</v>
      </c>
    </row>
    <row r="603" spans="2:65" s="13" customFormat="1" ht="11.25">
      <c r="B603" s="155"/>
      <c r="D603" s="149" t="s">
        <v>157</v>
      </c>
      <c r="E603" s="156" t="s">
        <v>19</v>
      </c>
      <c r="F603" s="157" t="s">
        <v>1193</v>
      </c>
      <c r="H603" s="158">
        <v>1.8520000000000001</v>
      </c>
      <c r="I603" s="159"/>
      <c r="L603" s="155"/>
      <c r="M603" s="160"/>
      <c r="T603" s="161"/>
      <c r="AT603" s="156" t="s">
        <v>157</v>
      </c>
      <c r="AU603" s="156" t="s">
        <v>82</v>
      </c>
      <c r="AV603" s="13" t="s">
        <v>82</v>
      </c>
      <c r="AW603" s="13" t="s">
        <v>33</v>
      </c>
      <c r="AX603" s="13" t="s">
        <v>80</v>
      </c>
      <c r="AY603" s="156" t="s">
        <v>146</v>
      </c>
    </row>
    <row r="604" spans="2:65" s="1" customFormat="1" ht="16.5" customHeight="1">
      <c r="B604" s="32"/>
      <c r="C604" s="131" t="s">
        <v>882</v>
      </c>
      <c r="D604" s="131" t="s">
        <v>149</v>
      </c>
      <c r="E604" s="132" t="s">
        <v>1194</v>
      </c>
      <c r="F604" s="133" t="s">
        <v>1195</v>
      </c>
      <c r="G604" s="134" t="s">
        <v>184</v>
      </c>
      <c r="H604" s="135">
        <v>26.888000000000002</v>
      </c>
      <c r="I604" s="136"/>
      <c r="J604" s="137">
        <f>ROUND(I604*H604,2)</f>
        <v>0</v>
      </c>
      <c r="K604" s="133" t="s">
        <v>638</v>
      </c>
      <c r="L604" s="32"/>
      <c r="M604" s="138" t="s">
        <v>19</v>
      </c>
      <c r="N604" s="139" t="s">
        <v>43</v>
      </c>
      <c r="P604" s="140">
        <f>O604*H604</f>
        <v>0</v>
      </c>
      <c r="Q604" s="140">
        <v>0</v>
      </c>
      <c r="R604" s="140">
        <f>Q604*H604</f>
        <v>0</v>
      </c>
      <c r="S604" s="140">
        <v>2.2000000000000002</v>
      </c>
      <c r="T604" s="141">
        <f>S604*H604</f>
        <v>59.153600000000012</v>
      </c>
      <c r="AR604" s="142" t="s">
        <v>147</v>
      </c>
      <c r="AT604" s="142" t="s">
        <v>149</v>
      </c>
      <c r="AU604" s="142" t="s">
        <v>82</v>
      </c>
      <c r="AY604" s="17" t="s">
        <v>146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7" t="s">
        <v>80</v>
      </c>
      <c r="BK604" s="143">
        <f>ROUND(I604*H604,2)</f>
        <v>0</v>
      </c>
      <c r="BL604" s="17" t="s">
        <v>147</v>
      </c>
      <c r="BM604" s="142" t="s">
        <v>1196</v>
      </c>
    </row>
    <row r="605" spans="2:65" s="1" customFormat="1" ht="11.25">
      <c r="B605" s="32"/>
      <c r="D605" s="144" t="s">
        <v>155</v>
      </c>
      <c r="F605" s="145" t="s">
        <v>1197</v>
      </c>
      <c r="I605" s="146"/>
      <c r="L605" s="32"/>
      <c r="M605" s="147"/>
      <c r="T605" s="53"/>
      <c r="AT605" s="17" t="s">
        <v>155</v>
      </c>
      <c r="AU605" s="17" t="s">
        <v>82</v>
      </c>
    </row>
    <row r="606" spans="2:65" s="12" customFormat="1" ht="11.25">
      <c r="B606" s="148"/>
      <c r="D606" s="149" t="s">
        <v>157</v>
      </c>
      <c r="E606" s="150" t="s">
        <v>19</v>
      </c>
      <c r="F606" s="151" t="s">
        <v>1198</v>
      </c>
      <c r="H606" s="150" t="s">
        <v>19</v>
      </c>
      <c r="I606" s="152"/>
      <c r="L606" s="148"/>
      <c r="M606" s="153"/>
      <c r="T606" s="154"/>
      <c r="AT606" s="150" t="s">
        <v>157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146</v>
      </c>
    </row>
    <row r="607" spans="2:65" s="12" customFormat="1" ht="11.25">
      <c r="B607" s="148"/>
      <c r="D607" s="149" t="s">
        <v>157</v>
      </c>
      <c r="E607" s="150" t="s">
        <v>19</v>
      </c>
      <c r="F607" s="151" t="s">
        <v>515</v>
      </c>
      <c r="H607" s="150" t="s">
        <v>19</v>
      </c>
      <c r="I607" s="152"/>
      <c r="L607" s="148"/>
      <c r="M607" s="153"/>
      <c r="T607" s="154"/>
      <c r="AT607" s="150" t="s">
        <v>157</v>
      </c>
      <c r="AU607" s="150" t="s">
        <v>82</v>
      </c>
      <c r="AV607" s="12" t="s">
        <v>80</v>
      </c>
      <c r="AW607" s="12" t="s">
        <v>33</v>
      </c>
      <c r="AX607" s="12" t="s">
        <v>72</v>
      </c>
      <c r="AY607" s="150" t="s">
        <v>146</v>
      </c>
    </row>
    <row r="608" spans="2:65" s="13" customFormat="1" ht="11.25">
      <c r="B608" s="155"/>
      <c r="D608" s="149" t="s">
        <v>157</v>
      </c>
      <c r="E608" s="156" t="s">
        <v>19</v>
      </c>
      <c r="F608" s="157" t="s">
        <v>1199</v>
      </c>
      <c r="H608" s="158">
        <v>2.4300000000000002</v>
      </c>
      <c r="I608" s="159"/>
      <c r="L608" s="155"/>
      <c r="M608" s="160"/>
      <c r="T608" s="161"/>
      <c r="AT608" s="156" t="s">
        <v>157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146</v>
      </c>
    </row>
    <row r="609" spans="2:51" s="12" customFormat="1" ht="11.25">
      <c r="B609" s="148"/>
      <c r="D609" s="149" t="s">
        <v>157</v>
      </c>
      <c r="E609" s="150" t="s">
        <v>19</v>
      </c>
      <c r="F609" s="151" t="s">
        <v>517</v>
      </c>
      <c r="H609" s="150" t="s">
        <v>19</v>
      </c>
      <c r="I609" s="152"/>
      <c r="L609" s="148"/>
      <c r="M609" s="153"/>
      <c r="T609" s="154"/>
      <c r="AT609" s="150" t="s">
        <v>157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146</v>
      </c>
    </row>
    <row r="610" spans="2:51" s="13" customFormat="1" ht="11.25">
      <c r="B610" s="155"/>
      <c r="D610" s="149" t="s">
        <v>157</v>
      </c>
      <c r="E610" s="156" t="s">
        <v>19</v>
      </c>
      <c r="F610" s="157" t="s">
        <v>1200</v>
      </c>
      <c r="H610" s="158">
        <v>4.2949999999999999</v>
      </c>
      <c r="I610" s="159"/>
      <c r="L610" s="155"/>
      <c r="M610" s="160"/>
      <c r="T610" s="161"/>
      <c r="AT610" s="156" t="s">
        <v>157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146</v>
      </c>
    </row>
    <row r="611" spans="2:51" s="12" customFormat="1" ht="11.25">
      <c r="B611" s="148"/>
      <c r="D611" s="149" t="s">
        <v>157</v>
      </c>
      <c r="E611" s="150" t="s">
        <v>19</v>
      </c>
      <c r="F611" s="151" t="s">
        <v>519</v>
      </c>
      <c r="H611" s="150" t="s">
        <v>19</v>
      </c>
      <c r="I611" s="152"/>
      <c r="L611" s="148"/>
      <c r="M611" s="153"/>
      <c r="T611" s="154"/>
      <c r="AT611" s="150" t="s">
        <v>157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146</v>
      </c>
    </row>
    <row r="612" spans="2:51" s="13" customFormat="1" ht="11.25">
      <c r="B612" s="155"/>
      <c r="D612" s="149" t="s">
        <v>157</v>
      </c>
      <c r="E612" s="156" t="s">
        <v>19</v>
      </c>
      <c r="F612" s="157" t="s">
        <v>1201</v>
      </c>
      <c r="H612" s="158">
        <v>2.9910000000000001</v>
      </c>
      <c r="I612" s="159"/>
      <c r="L612" s="155"/>
      <c r="M612" s="160"/>
      <c r="T612" s="161"/>
      <c r="AT612" s="156" t="s">
        <v>157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146</v>
      </c>
    </row>
    <row r="613" spans="2:51" s="12" customFormat="1" ht="11.25">
      <c r="B613" s="148"/>
      <c r="D613" s="149" t="s">
        <v>157</v>
      </c>
      <c r="E613" s="150" t="s">
        <v>19</v>
      </c>
      <c r="F613" s="151" t="s">
        <v>521</v>
      </c>
      <c r="H613" s="150" t="s">
        <v>19</v>
      </c>
      <c r="I613" s="152"/>
      <c r="L613" s="148"/>
      <c r="M613" s="153"/>
      <c r="T613" s="154"/>
      <c r="AT613" s="150" t="s">
        <v>157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146</v>
      </c>
    </row>
    <row r="614" spans="2:51" s="13" customFormat="1" ht="11.25">
      <c r="B614" s="155"/>
      <c r="D614" s="149" t="s">
        <v>157</v>
      </c>
      <c r="E614" s="156" t="s">
        <v>19</v>
      </c>
      <c r="F614" s="157" t="s">
        <v>1202</v>
      </c>
      <c r="H614" s="158">
        <v>0.81799999999999995</v>
      </c>
      <c r="I614" s="159"/>
      <c r="L614" s="155"/>
      <c r="M614" s="160"/>
      <c r="T614" s="161"/>
      <c r="AT614" s="156" t="s">
        <v>157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146</v>
      </c>
    </row>
    <row r="615" spans="2:51" s="12" customFormat="1" ht="11.25">
      <c r="B615" s="148"/>
      <c r="D615" s="149" t="s">
        <v>157</v>
      </c>
      <c r="E615" s="150" t="s">
        <v>19</v>
      </c>
      <c r="F615" s="151" t="s">
        <v>523</v>
      </c>
      <c r="H615" s="150" t="s">
        <v>19</v>
      </c>
      <c r="I615" s="152"/>
      <c r="L615" s="148"/>
      <c r="M615" s="153"/>
      <c r="T615" s="154"/>
      <c r="AT615" s="150" t="s">
        <v>157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146</v>
      </c>
    </row>
    <row r="616" spans="2:51" s="13" customFormat="1" ht="11.25">
      <c r="B616" s="155"/>
      <c r="D616" s="149" t="s">
        <v>157</v>
      </c>
      <c r="E616" s="156" t="s">
        <v>19</v>
      </c>
      <c r="F616" s="157" t="s">
        <v>1203</v>
      </c>
      <c r="H616" s="158">
        <v>0.93600000000000005</v>
      </c>
      <c r="I616" s="159"/>
      <c r="L616" s="155"/>
      <c r="M616" s="160"/>
      <c r="T616" s="161"/>
      <c r="AT616" s="156" t="s">
        <v>157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146</v>
      </c>
    </row>
    <row r="617" spans="2:51" s="12" customFormat="1" ht="11.25">
      <c r="B617" s="148"/>
      <c r="D617" s="149" t="s">
        <v>157</v>
      </c>
      <c r="E617" s="150" t="s">
        <v>19</v>
      </c>
      <c r="F617" s="151" t="s">
        <v>525</v>
      </c>
      <c r="H617" s="150" t="s">
        <v>19</v>
      </c>
      <c r="I617" s="152"/>
      <c r="L617" s="148"/>
      <c r="M617" s="153"/>
      <c r="T617" s="154"/>
      <c r="AT617" s="150" t="s">
        <v>157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146</v>
      </c>
    </row>
    <row r="618" spans="2:51" s="13" customFormat="1" ht="11.25">
      <c r="B618" s="155"/>
      <c r="D618" s="149" t="s">
        <v>157</v>
      </c>
      <c r="E618" s="156" t="s">
        <v>19</v>
      </c>
      <c r="F618" s="157" t="s">
        <v>1204</v>
      </c>
      <c r="H618" s="158">
        <v>0.252</v>
      </c>
      <c r="I618" s="159"/>
      <c r="L618" s="155"/>
      <c r="M618" s="160"/>
      <c r="T618" s="161"/>
      <c r="AT618" s="156" t="s">
        <v>157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146</v>
      </c>
    </row>
    <row r="619" spans="2:51" s="12" customFormat="1" ht="11.25">
      <c r="B619" s="148"/>
      <c r="D619" s="149" t="s">
        <v>157</v>
      </c>
      <c r="E619" s="150" t="s">
        <v>19</v>
      </c>
      <c r="F619" s="151" t="s">
        <v>527</v>
      </c>
      <c r="H619" s="150" t="s">
        <v>19</v>
      </c>
      <c r="I619" s="152"/>
      <c r="L619" s="148"/>
      <c r="M619" s="153"/>
      <c r="T619" s="154"/>
      <c r="AT619" s="150" t="s">
        <v>157</v>
      </c>
      <c r="AU619" s="150" t="s">
        <v>82</v>
      </c>
      <c r="AV619" s="12" t="s">
        <v>80</v>
      </c>
      <c r="AW619" s="12" t="s">
        <v>33</v>
      </c>
      <c r="AX619" s="12" t="s">
        <v>72</v>
      </c>
      <c r="AY619" s="150" t="s">
        <v>146</v>
      </c>
    </row>
    <row r="620" spans="2:51" s="13" customFormat="1" ht="11.25">
      <c r="B620" s="155"/>
      <c r="D620" s="149" t="s">
        <v>157</v>
      </c>
      <c r="E620" s="156" t="s">
        <v>19</v>
      </c>
      <c r="F620" s="157" t="s">
        <v>1205</v>
      </c>
      <c r="H620" s="158">
        <v>0.51</v>
      </c>
      <c r="I620" s="159"/>
      <c r="L620" s="155"/>
      <c r="M620" s="160"/>
      <c r="T620" s="161"/>
      <c r="AT620" s="156" t="s">
        <v>157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146</v>
      </c>
    </row>
    <row r="621" spans="2:51" s="12" customFormat="1" ht="11.25">
      <c r="B621" s="148"/>
      <c r="D621" s="149" t="s">
        <v>157</v>
      </c>
      <c r="E621" s="150" t="s">
        <v>19</v>
      </c>
      <c r="F621" s="151" t="s">
        <v>1032</v>
      </c>
      <c r="H621" s="150" t="s">
        <v>19</v>
      </c>
      <c r="I621" s="152"/>
      <c r="L621" s="148"/>
      <c r="M621" s="153"/>
      <c r="T621" s="154"/>
      <c r="AT621" s="150" t="s">
        <v>157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146</v>
      </c>
    </row>
    <row r="622" spans="2:51" s="13" customFormat="1" ht="11.25">
      <c r="B622" s="155"/>
      <c r="D622" s="149" t="s">
        <v>157</v>
      </c>
      <c r="E622" s="156" t="s">
        <v>19</v>
      </c>
      <c r="F622" s="157" t="s">
        <v>1206</v>
      </c>
      <c r="H622" s="158">
        <v>0.26</v>
      </c>
      <c r="I622" s="159"/>
      <c r="L622" s="155"/>
      <c r="M622" s="160"/>
      <c r="T622" s="161"/>
      <c r="AT622" s="156" t="s">
        <v>157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146</v>
      </c>
    </row>
    <row r="623" spans="2:51" s="12" customFormat="1" ht="11.25">
      <c r="B623" s="148"/>
      <c r="D623" s="149" t="s">
        <v>157</v>
      </c>
      <c r="E623" s="150" t="s">
        <v>19</v>
      </c>
      <c r="F623" s="151" t="s">
        <v>529</v>
      </c>
      <c r="H623" s="150" t="s">
        <v>19</v>
      </c>
      <c r="I623" s="152"/>
      <c r="L623" s="148"/>
      <c r="M623" s="153"/>
      <c r="T623" s="154"/>
      <c r="AT623" s="150" t="s">
        <v>157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146</v>
      </c>
    </row>
    <row r="624" spans="2:51" s="13" customFormat="1" ht="11.25">
      <c r="B624" s="155"/>
      <c r="D624" s="149" t="s">
        <v>157</v>
      </c>
      <c r="E624" s="156" t="s">
        <v>19</v>
      </c>
      <c r="F624" s="157" t="s">
        <v>1207</v>
      </c>
      <c r="H624" s="158">
        <v>1.76</v>
      </c>
      <c r="I624" s="159"/>
      <c r="L624" s="155"/>
      <c r="M624" s="160"/>
      <c r="T624" s="161"/>
      <c r="AT624" s="156" t="s">
        <v>157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146</v>
      </c>
    </row>
    <row r="625" spans="2:65" s="12" customFormat="1" ht="11.25">
      <c r="B625" s="148"/>
      <c r="D625" s="149" t="s">
        <v>157</v>
      </c>
      <c r="E625" s="150" t="s">
        <v>19</v>
      </c>
      <c r="F625" s="151" t="s">
        <v>1001</v>
      </c>
      <c r="H625" s="150" t="s">
        <v>19</v>
      </c>
      <c r="I625" s="152"/>
      <c r="L625" s="148"/>
      <c r="M625" s="153"/>
      <c r="T625" s="154"/>
      <c r="AT625" s="150" t="s">
        <v>157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146</v>
      </c>
    </row>
    <row r="626" spans="2:65" s="13" customFormat="1" ht="11.25">
      <c r="B626" s="155"/>
      <c r="D626" s="149" t="s">
        <v>157</v>
      </c>
      <c r="E626" s="156" t="s">
        <v>19</v>
      </c>
      <c r="F626" s="157" t="s">
        <v>1208</v>
      </c>
      <c r="H626" s="158">
        <v>1.419</v>
      </c>
      <c r="I626" s="159"/>
      <c r="L626" s="155"/>
      <c r="M626" s="160"/>
      <c r="T626" s="161"/>
      <c r="AT626" s="156" t="s">
        <v>157</v>
      </c>
      <c r="AU626" s="156" t="s">
        <v>82</v>
      </c>
      <c r="AV626" s="13" t="s">
        <v>82</v>
      </c>
      <c r="AW626" s="13" t="s">
        <v>33</v>
      </c>
      <c r="AX626" s="13" t="s">
        <v>72</v>
      </c>
      <c r="AY626" s="156" t="s">
        <v>146</v>
      </c>
    </row>
    <row r="627" spans="2:65" s="12" customFormat="1" ht="11.25">
      <c r="B627" s="148"/>
      <c r="D627" s="149" t="s">
        <v>157</v>
      </c>
      <c r="E627" s="150" t="s">
        <v>19</v>
      </c>
      <c r="F627" s="151" t="s">
        <v>1003</v>
      </c>
      <c r="H627" s="150" t="s">
        <v>19</v>
      </c>
      <c r="I627" s="152"/>
      <c r="L627" s="148"/>
      <c r="M627" s="153"/>
      <c r="T627" s="154"/>
      <c r="AT627" s="150" t="s">
        <v>157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146</v>
      </c>
    </row>
    <row r="628" spans="2:65" s="13" customFormat="1" ht="11.25">
      <c r="B628" s="155"/>
      <c r="D628" s="149" t="s">
        <v>157</v>
      </c>
      <c r="E628" s="156" t="s">
        <v>19</v>
      </c>
      <c r="F628" s="157" t="s">
        <v>1209</v>
      </c>
      <c r="H628" s="158">
        <v>1.2529999999999999</v>
      </c>
      <c r="I628" s="159"/>
      <c r="L628" s="155"/>
      <c r="M628" s="160"/>
      <c r="T628" s="161"/>
      <c r="AT628" s="156" t="s">
        <v>157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146</v>
      </c>
    </row>
    <row r="629" spans="2:65" s="12" customFormat="1" ht="11.25">
      <c r="B629" s="148"/>
      <c r="D629" s="149" t="s">
        <v>157</v>
      </c>
      <c r="E629" s="150" t="s">
        <v>19</v>
      </c>
      <c r="F629" s="151" t="s">
        <v>1005</v>
      </c>
      <c r="H629" s="150" t="s">
        <v>19</v>
      </c>
      <c r="I629" s="152"/>
      <c r="L629" s="148"/>
      <c r="M629" s="153"/>
      <c r="T629" s="154"/>
      <c r="AT629" s="150" t="s">
        <v>157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146</v>
      </c>
    </row>
    <row r="630" spans="2:65" s="13" customFormat="1" ht="11.25">
      <c r="B630" s="155"/>
      <c r="D630" s="149" t="s">
        <v>157</v>
      </c>
      <c r="E630" s="156" t="s">
        <v>19</v>
      </c>
      <c r="F630" s="157" t="s">
        <v>1210</v>
      </c>
      <c r="H630" s="158">
        <v>3.222</v>
      </c>
      <c r="I630" s="159"/>
      <c r="L630" s="155"/>
      <c r="M630" s="160"/>
      <c r="T630" s="161"/>
      <c r="AT630" s="156" t="s">
        <v>157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146</v>
      </c>
    </row>
    <row r="631" spans="2:65" s="12" customFormat="1" ht="11.25">
      <c r="B631" s="148"/>
      <c r="D631" s="149" t="s">
        <v>157</v>
      </c>
      <c r="E631" s="150" t="s">
        <v>19</v>
      </c>
      <c r="F631" s="151" t="s">
        <v>1007</v>
      </c>
      <c r="H631" s="150" t="s">
        <v>19</v>
      </c>
      <c r="I631" s="152"/>
      <c r="L631" s="148"/>
      <c r="M631" s="153"/>
      <c r="T631" s="154"/>
      <c r="AT631" s="150" t="s">
        <v>157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146</v>
      </c>
    </row>
    <row r="632" spans="2:65" s="13" customFormat="1" ht="11.25">
      <c r="B632" s="155"/>
      <c r="D632" s="149" t="s">
        <v>157</v>
      </c>
      <c r="E632" s="156" t="s">
        <v>19</v>
      </c>
      <c r="F632" s="157" t="s">
        <v>1211</v>
      </c>
      <c r="H632" s="158">
        <v>1.6919999999999999</v>
      </c>
      <c r="I632" s="159"/>
      <c r="L632" s="155"/>
      <c r="M632" s="160"/>
      <c r="T632" s="161"/>
      <c r="AT632" s="156" t="s">
        <v>157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146</v>
      </c>
    </row>
    <row r="633" spans="2:65" s="12" customFormat="1" ht="11.25">
      <c r="B633" s="148"/>
      <c r="D633" s="149" t="s">
        <v>157</v>
      </c>
      <c r="E633" s="150" t="s">
        <v>19</v>
      </c>
      <c r="F633" s="151" t="s">
        <v>1009</v>
      </c>
      <c r="H633" s="150" t="s">
        <v>19</v>
      </c>
      <c r="I633" s="152"/>
      <c r="L633" s="148"/>
      <c r="M633" s="153"/>
      <c r="T633" s="154"/>
      <c r="AT633" s="150" t="s">
        <v>157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146</v>
      </c>
    </row>
    <row r="634" spans="2:65" s="13" customFormat="1" ht="11.25">
      <c r="B634" s="155"/>
      <c r="D634" s="149" t="s">
        <v>157</v>
      </c>
      <c r="E634" s="156" t="s">
        <v>19</v>
      </c>
      <c r="F634" s="157" t="s">
        <v>1212</v>
      </c>
      <c r="H634" s="158">
        <v>1.2589999999999999</v>
      </c>
      <c r="I634" s="159"/>
      <c r="L634" s="155"/>
      <c r="M634" s="160"/>
      <c r="T634" s="161"/>
      <c r="AT634" s="156" t="s">
        <v>157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146</v>
      </c>
    </row>
    <row r="635" spans="2:65" s="12" customFormat="1" ht="11.25">
      <c r="B635" s="148"/>
      <c r="D635" s="149" t="s">
        <v>157</v>
      </c>
      <c r="E635" s="150" t="s">
        <v>19</v>
      </c>
      <c r="F635" s="151" t="s">
        <v>1011</v>
      </c>
      <c r="H635" s="150" t="s">
        <v>19</v>
      </c>
      <c r="I635" s="152"/>
      <c r="L635" s="148"/>
      <c r="M635" s="153"/>
      <c r="T635" s="154"/>
      <c r="AT635" s="150" t="s">
        <v>157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146</v>
      </c>
    </row>
    <row r="636" spans="2:65" s="13" customFormat="1" ht="11.25">
      <c r="B636" s="155"/>
      <c r="D636" s="149" t="s">
        <v>157</v>
      </c>
      <c r="E636" s="156" t="s">
        <v>19</v>
      </c>
      <c r="F636" s="157" t="s">
        <v>1213</v>
      </c>
      <c r="H636" s="158">
        <v>3.4319999999999999</v>
      </c>
      <c r="I636" s="159"/>
      <c r="L636" s="155"/>
      <c r="M636" s="160"/>
      <c r="T636" s="161"/>
      <c r="AT636" s="156" t="s">
        <v>157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146</v>
      </c>
    </row>
    <row r="637" spans="2:65" s="12" customFormat="1" ht="11.25">
      <c r="B637" s="148"/>
      <c r="D637" s="149" t="s">
        <v>157</v>
      </c>
      <c r="E637" s="150" t="s">
        <v>19</v>
      </c>
      <c r="F637" s="151" t="s">
        <v>1077</v>
      </c>
      <c r="H637" s="150" t="s">
        <v>19</v>
      </c>
      <c r="I637" s="152"/>
      <c r="L637" s="148"/>
      <c r="M637" s="153"/>
      <c r="T637" s="154"/>
      <c r="AT637" s="150" t="s">
        <v>157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146</v>
      </c>
    </row>
    <row r="638" spans="2:65" s="13" customFormat="1" ht="11.25">
      <c r="B638" s="155"/>
      <c r="D638" s="149" t="s">
        <v>157</v>
      </c>
      <c r="E638" s="156" t="s">
        <v>19</v>
      </c>
      <c r="F638" s="157" t="s">
        <v>1214</v>
      </c>
      <c r="H638" s="158">
        <v>0.35899999999999999</v>
      </c>
      <c r="I638" s="159"/>
      <c r="L638" s="155"/>
      <c r="M638" s="160"/>
      <c r="T638" s="161"/>
      <c r="AT638" s="156" t="s">
        <v>157</v>
      </c>
      <c r="AU638" s="156" t="s">
        <v>82</v>
      </c>
      <c r="AV638" s="13" t="s">
        <v>82</v>
      </c>
      <c r="AW638" s="13" t="s">
        <v>33</v>
      </c>
      <c r="AX638" s="13" t="s">
        <v>72</v>
      </c>
      <c r="AY638" s="156" t="s">
        <v>146</v>
      </c>
    </row>
    <row r="639" spans="2:65" s="14" customFormat="1" ht="11.25">
      <c r="B639" s="162"/>
      <c r="D639" s="149" t="s">
        <v>157</v>
      </c>
      <c r="E639" s="163" t="s">
        <v>19</v>
      </c>
      <c r="F639" s="164" t="s">
        <v>161</v>
      </c>
      <c r="H639" s="165">
        <v>26.888000000000002</v>
      </c>
      <c r="I639" s="166"/>
      <c r="L639" s="162"/>
      <c r="M639" s="167"/>
      <c r="T639" s="168"/>
      <c r="AT639" s="163" t="s">
        <v>157</v>
      </c>
      <c r="AU639" s="163" t="s">
        <v>82</v>
      </c>
      <c r="AV639" s="14" t="s">
        <v>147</v>
      </c>
      <c r="AW639" s="14" t="s">
        <v>33</v>
      </c>
      <c r="AX639" s="14" t="s">
        <v>80</v>
      </c>
      <c r="AY639" s="163" t="s">
        <v>146</v>
      </c>
    </row>
    <row r="640" spans="2:65" s="1" customFormat="1" ht="21.75" customHeight="1">
      <c r="B640" s="32"/>
      <c r="C640" s="131" t="s">
        <v>886</v>
      </c>
      <c r="D640" s="131" t="s">
        <v>149</v>
      </c>
      <c r="E640" s="132" t="s">
        <v>1215</v>
      </c>
      <c r="F640" s="133" t="s">
        <v>1216</v>
      </c>
      <c r="G640" s="134" t="s">
        <v>184</v>
      </c>
      <c r="H640" s="135">
        <v>48.8</v>
      </c>
      <c r="I640" s="136"/>
      <c r="J640" s="137">
        <f>ROUND(I640*H640,2)</f>
        <v>0</v>
      </c>
      <c r="K640" s="133" t="s">
        <v>153</v>
      </c>
      <c r="L640" s="32"/>
      <c r="M640" s="138" t="s">
        <v>19</v>
      </c>
      <c r="N640" s="139" t="s">
        <v>43</v>
      </c>
      <c r="P640" s="140">
        <f>O640*H640</f>
        <v>0</v>
      </c>
      <c r="Q640" s="140">
        <v>0</v>
      </c>
      <c r="R640" s="140">
        <f>Q640*H640</f>
        <v>0</v>
      </c>
      <c r="S640" s="140">
        <v>1.4</v>
      </c>
      <c r="T640" s="141">
        <f>S640*H640</f>
        <v>68.319999999999993</v>
      </c>
      <c r="AR640" s="142" t="s">
        <v>147</v>
      </c>
      <c r="AT640" s="142" t="s">
        <v>149</v>
      </c>
      <c r="AU640" s="142" t="s">
        <v>82</v>
      </c>
      <c r="AY640" s="17" t="s">
        <v>146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7" t="s">
        <v>80</v>
      </c>
      <c r="BK640" s="143">
        <f>ROUND(I640*H640,2)</f>
        <v>0</v>
      </c>
      <c r="BL640" s="17" t="s">
        <v>147</v>
      </c>
      <c r="BM640" s="142" t="s">
        <v>1217</v>
      </c>
    </row>
    <row r="641" spans="2:65" s="1" customFormat="1" ht="11.25">
      <c r="B641" s="32"/>
      <c r="D641" s="144" t="s">
        <v>155</v>
      </c>
      <c r="F641" s="145" t="s">
        <v>1218</v>
      </c>
      <c r="I641" s="146"/>
      <c r="L641" s="32"/>
      <c r="M641" s="147"/>
      <c r="T641" s="53"/>
      <c r="AT641" s="17" t="s">
        <v>155</v>
      </c>
      <c r="AU641" s="17" t="s">
        <v>82</v>
      </c>
    </row>
    <row r="642" spans="2:65" s="12" customFormat="1" ht="11.25">
      <c r="B642" s="148"/>
      <c r="D642" s="149" t="s">
        <v>157</v>
      </c>
      <c r="E642" s="150" t="s">
        <v>19</v>
      </c>
      <c r="F642" s="151" t="s">
        <v>1219</v>
      </c>
      <c r="H642" s="150" t="s">
        <v>19</v>
      </c>
      <c r="I642" s="152"/>
      <c r="L642" s="148"/>
      <c r="M642" s="153"/>
      <c r="T642" s="154"/>
      <c r="AT642" s="150" t="s">
        <v>157</v>
      </c>
      <c r="AU642" s="150" t="s">
        <v>82</v>
      </c>
      <c r="AV642" s="12" t="s">
        <v>80</v>
      </c>
      <c r="AW642" s="12" t="s">
        <v>33</v>
      </c>
      <c r="AX642" s="12" t="s">
        <v>72</v>
      </c>
      <c r="AY642" s="150" t="s">
        <v>146</v>
      </c>
    </row>
    <row r="643" spans="2:65" s="13" customFormat="1" ht="11.25">
      <c r="B643" s="155"/>
      <c r="D643" s="149" t="s">
        <v>157</v>
      </c>
      <c r="E643" s="156" t="s">
        <v>19</v>
      </c>
      <c r="F643" s="157" t="s">
        <v>1220</v>
      </c>
      <c r="H643" s="158">
        <v>39</v>
      </c>
      <c r="I643" s="159"/>
      <c r="L643" s="155"/>
      <c r="M643" s="160"/>
      <c r="T643" s="161"/>
      <c r="AT643" s="156" t="s">
        <v>157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146</v>
      </c>
    </row>
    <row r="644" spans="2:65" s="12" customFormat="1" ht="11.25">
      <c r="B644" s="148"/>
      <c r="D644" s="149" t="s">
        <v>157</v>
      </c>
      <c r="E644" s="150" t="s">
        <v>19</v>
      </c>
      <c r="F644" s="151" t="s">
        <v>1221</v>
      </c>
      <c r="H644" s="150" t="s">
        <v>19</v>
      </c>
      <c r="I644" s="152"/>
      <c r="L644" s="148"/>
      <c r="M644" s="153"/>
      <c r="T644" s="154"/>
      <c r="AT644" s="150" t="s">
        <v>157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146</v>
      </c>
    </row>
    <row r="645" spans="2:65" s="13" customFormat="1" ht="11.25">
      <c r="B645" s="155"/>
      <c r="D645" s="149" t="s">
        <v>157</v>
      </c>
      <c r="E645" s="156" t="s">
        <v>19</v>
      </c>
      <c r="F645" s="157" t="s">
        <v>1222</v>
      </c>
      <c r="H645" s="158">
        <v>9.8000000000000007</v>
      </c>
      <c r="I645" s="159"/>
      <c r="L645" s="155"/>
      <c r="M645" s="160"/>
      <c r="T645" s="161"/>
      <c r="AT645" s="156" t="s">
        <v>157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146</v>
      </c>
    </row>
    <row r="646" spans="2:65" s="14" customFormat="1" ht="11.25">
      <c r="B646" s="162"/>
      <c r="D646" s="149" t="s">
        <v>157</v>
      </c>
      <c r="E646" s="163" t="s">
        <v>19</v>
      </c>
      <c r="F646" s="164" t="s">
        <v>161</v>
      </c>
      <c r="H646" s="165">
        <v>48.8</v>
      </c>
      <c r="I646" s="166"/>
      <c r="L646" s="162"/>
      <c r="M646" s="167"/>
      <c r="T646" s="168"/>
      <c r="AT646" s="163" t="s">
        <v>157</v>
      </c>
      <c r="AU646" s="163" t="s">
        <v>82</v>
      </c>
      <c r="AV646" s="14" t="s">
        <v>147</v>
      </c>
      <c r="AW646" s="14" t="s">
        <v>33</v>
      </c>
      <c r="AX646" s="14" t="s">
        <v>80</v>
      </c>
      <c r="AY646" s="163" t="s">
        <v>146</v>
      </c>
    </row>
    <row r="647" spans="2:65" s="1" customFormat="1" ht="24.2" customHeight="1">
      <c r="B647" s="32"/>
      <c r="C647" s="131" t="s">
        <v>890</v>
      </c>
      <c r="D647" s="131" t="s">
        <v>149</v>
      </c>
      <c r="E647" s="132" t="s">
        <v>1223</v>
      </c>
      <c r="F647" s="133" t="s">
        <v>1224</v>
      </c>
      <c r="G647" s="134" t="s">
        <v>152</v>
      </c>
      <c r="H647" s="135">
        <v>16.131</v>
      </c>
      <c r="I647" s="136"/>
      <c r="J647" s="137">
        <f>ROUND(I647*H647,2)</f>
        <v>0</v>
      </c>
      <c r="K647" s="133" t="s">
        <v>638</v>
      </c>
      <c r="L647" s="32"/>
      <c r="M647" s="138" t="s">
        <v>19</v>
      </c>
      <c r="N647" s="139" t="s">
        <v>43</v>
      </c>
      <c r="P647" s="140">
        <f>O647*H647</f>
        <v>0</v>
      </c>
      <c r="Q647" s="140">
        <v>0</v>
      </c>
      <c r="R647" s="140">
        <f>Q647*H647</f>
        <v>0</v>
      </c>
      <c r="S647" s="140">
        <v>6.0999999999999999E-2</v>
      </c>
      <c r="T647" s="141">
        <f>S647*H647</f>
        <v>0.98399099999999995</v>
      </c>
      <c r="AR647" s="142" t="s">
        <v>147</v>
      </c>
      <c r="AT647" s="142" t="s">
        <v>149</v>
      </c>
      <c r="AU647" s="142" t="s">
        <v>82</v>
      </c>
      <c r="AY647" s="17" t="s">
        <v>146</v>
      </c>
      <c r="BE647" s="143">
        <f>IF(N647="základní",J647,0)</f>
        <v>0</v>
      </c>
      <c r="BF647" s="143">
        <f>IF(N647="snížená",J647,0)</f>
        <v>0</v>
      </c>
      <c r="BG647" s="143">
        <f>IF(N647="zákl. přenesená",J647,0)</f>
        <v>0</v>
      </c>
      <c r="BH647" s="143">
        <f>IF(N647="sníž. přenesená",J647,0)</f>
        <v>0</v>
      </c>
      <c r="BI647" s="143">
        <f>IF(N647="nulová",J647,0)</f>
        <v>0</v>
      </c>
      <c r="BJ647" s="17" t="s">
        <v>80</v>
      </c>
      <c r="BK647" s="143">
        <f>ROUND(I647*H647,2)</f>
        <v>0</v>
      </c>
      <c r="BL647" s="17" t="s">
        <v>147</v>
      </c>
      <c r="BM647" s="142" t="s">
        <v>1225</v>
      </c>
    </row>
    <row r="648" spans="2:65" s="1" customFormat="1" ht="11.25">
      <c r="B648" s="32"/>
      <c r="D648" s="144" t="s">
        <v>155</v>
      </c>
      <c r="F648" s="145" t="s">
        <v>1226</v>
      </c>
      <c r="I648" s="146"/>
      <c r="L648" s="32"/>
      <c r="M648" s="147"/>
      <c r="T648" s="53"/>
      <c r="AT648" s="17" t="s">
        <v>155</v>
      </c>
      <c r="AU648" s="17" t="s">
        <v>82</v>
      </c>
    </row>
    <row r="649" spans="2:65" s="12" customFormat="1" ht="11.25">
      <c r="B649" s="148"/>
      <c r="D649" s="149" t="s">
        <v>157</v>
      </c>
      <c r="E649" s="150" t="s">
        <v>19</v>
      </c>
      <c r="F649" s="151" t="s">
        <v>1164</v>
      </c>
      <c r="H649" s="150" t="s">
        <v>19</v>
      </c>
      <c r="I649" s="152"/>
      <c r="L649" s="148"/>
      <c r="M649" s="153"/>
      <c r="T649" s="154"/>
      <c r="AT649" s="150" t="s">
        <v>157</v>
      </c>
      <c r="AU649" s="150" t="s">
        <v>82</v>
      </c>
      <c r="AV649" s="12" t="s">
        <v>80</v>
      </c>
      <c r="AW649" s="12" t="s">
        <v>33</v>
      </c>
      <c r="AX649" s="12" t="s">
        <v>72</v>
      </c>
      <c r="AY649" s="150" t="s">
        <v>146</v>
      </c>
    </row>
    <row r="650" spans="2:65" s="13" customFormat="1" ht="11.25">
      <c r="B650" s="155"/>
      <c r="D650" s="149" t="s">
        <v>157</v>
      </c>
      <c r="E650" s="156" t="s">
        <v>19</v>
      </c>
      <c r="F650" s="157" t="s">
        <v>1227</v>
      </c>
      <c r="H650" s="158">
        <v>1.6020000000000001</v>
      </c>
      <c r="I650" s="159"/>
      <c r="L650" s="155"/>
      <c r="M650" s="160"/>
      <c r="T650" s="161"/>
      <c r="AT650" s="156" t="s">
        <v>157</v>
      </c>
      <c r="AU650" s="156" t="s">
        <v>82</v>
      </c>
      <c r="AV650" s="13" t="s">
        <v>82</v>
      </c>
      <c r="AW650" s="13" t="s">
        <v>33</v>
      </c>
      <c r="AX650" s="13" t="s">
        <v>72</v>
      </c>
      <c r="AY650" s="156" t="s">
        <v>146</v>
      </c>
    </row>
    <row r="651" spans="2:65" s="13" customFormat="1" ht="11.25">
      <c r="B651" s="155"/>
      <c r="D651" s="149" t="s">
        <v>157</v>
      </c>
      <c r="E651" s="156" t="s">
        <v>19</v>
      </c>
      <c r="F651" s="157" t="s">
        <v>1228</v>
      </c>
      <c r="H651" s="158">
        <v>4.5780000000000003</v>
      </c>
      <c r="I651" s="159"/>
      <c r="L651" s="155"/>
      <c r="M651" s="160"/>
      <c r="T651" s="161"/>
      <c r="AT651" s="156" t="s">
        <v>157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146</v>
      </c>
    </row>
    <row r="652" spans="2:65" s="12" customFormat="1" ht="11.25">
      <c r="B652" s="148"/>
      <c r="D652" s="149" t="s">
        <v>157</v>
      </c>
      <c r="E652" s="150" t="s">
        <v>19</v>
      </c>
      <c r="F652" s="151" t="s">
        <v>1229</v>
      </c>
      <c r="H652" s="150" t="s">
        <v>19</v>
      </c>
      <c r="I652" s="152"/>
      <c r="L652" s="148"/>
      <c r="M652" s="153"/>
      <c r="T652" s="154"/>
      <c r="AT652" s="150" t="s">
        <v>157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146</v>
      </c>
    </row>
    <row r="653" spans="2:65" s="13" customFormat="1" ht="11.25">
      <c r="B653" s="155"/>
      <c r="D653" s="149" t="s">
        <v>157</v>
      </c>
      <c r="E653" s="156" t="s">
        <v>19</v>
      </c>
      <c r="F653" s="157" t="s">
        <v>1176</v>
      </c>
      <c r="H653" s="158">
        <v>4.3499999999999996</v>
      </c>
      <c r="I653" s="159"/>
      <c r="L653" s="155"/>
      <c r="M653" s="160"/>
      <c r="T653" s="161"/>
      <c r="AT653" s="156" t="s">
        <v>157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146</v>
      </c>
    </row>
    <row r="654" spans="2:65" s="13" customFormat="1" ht="11.25">
      <c r="B654" s="155"/>
      <c r="D654" s="149" t="s">
        <v>157</v>
      </c>
      <c r="E654" s="156" t="s">
        <v>19</v>
      </c>
      <c r="F654" s="157" t="s">
        <v>1230</v>
      </c>
      <c r="H654" s="158">
        <v>5.601</v>
      </c>
      <c r="I654" s="159"/>
      <c r="L654" s="155"/>
      <c r="M654" s="160"/>
      <c r="T654" s="161"/>
      <c r="AT654" s="156" t="s">
        <v>157</v>
      </c>
      <c r="AU654" s="156" t="s">
        <v>82</v>
      </c>
      <c r="AV654" s="13" t="s">
        <v>82</v>
      </c>
      <c r="AW654" s="13" t="s">
        <v>33</v>
      </c>
      <c r="AX654" s="13" t="s">
        <v>72</v>
      </c>
      <c r="AY654" s="156" t="s">
        <v>146</v>
      </c>
    </row>
    <row r="655" spans="2:65" s="14" customFormat="1" ht="11.25">
      <c r="B655" s="162"/>
      <c r="D655" s="149" t="s">
        <v>157</v>
      </c>
      <c r="E655" s="163" t="s">
        <v>19</v>
      </c>
      <c r="F655" s="164" t="s">
        <v>161</v>
      </c>
      <c r="H655" s="165">
        <v>16.131</v>
      </c>
      <c r="I655" s="166"/>
      <c r="L655" s="162"/>
      <c r="M655" s="167"/>
      <c r="T655" s="168"/>
      <c r="AT655" s="163" t="s">
        <v>157</v>
      </c>
      <c r="AU655" s="163" t="s">
        <v>82</v>
      </c>
      <c r="AV655" s="14" t="s">
        <v>147</v>
      </c>
      <c r="AW655" s="14" t="s">
        <v>33</v>
      </c>
      <c r="AX655" s="14" t="s">
        <v>80</v>
      </c>
      <c r="AY655" s="163" t="s">
        <v>146</v>
      </c>
    </row>
    <row r="656" spans="2:65" s="1" customFormat="1" ht="24.2" customHeight="1">
      <c r="B656" s="32"/>
      <c r="C656" s="131" t="s">
        <v>1231</v>
      </c>
      <c r="D656" s="131" t="s">
        <v>149</v>
      </c>
      <c r="E656" s="132" t="s">
        <v>1232</v>
      </c>
      <c r="F656" s="133" t="s">
        <v>1233</v>
      </c>
      <c r="G656" s="134" t="s">
        <v>152</v>
      </c>
      <c r="H656" s="135">
        <v>11.394</v>
      </c>
      <c r="I656" s="136"/>
      <c r="J656" s="137">
        <f>ROUND(I656*H656,2)</f>
        <v>0</v>
      </c>
      <c r="K656" s="133" t="s">
        <v>638</v>
      </c>
      <c r="L656" s="32"/>
      <c r="M656" s="138" t="s">
        <v>19</v>
      </c>
      <c r="N656" s="139" t="s">
        <v>43</v>
      </c>
      <c r="P656" s="140">
        <f>O656*H656</f>
        <v>0</v>
      </c>
      <c r="Q656" s="140">
        <v>0</v>
      </c>
      <c r="R656" s="140">
        <f>Q656*H656</f>
        <v>0</v>
      </c>
      <c r="S656" s="140">
        <v>5.2999999999999999E-2</v>
      </c>
      <c r="T656" s="141">
        <f>S656*H656</f>
        <v>0.60388200000000003</v>
      </c>
      <c r="AR656" s="142" t="s">
        <v>147</v>
      </c>
      <c r="AT656" s="142" t="s">
        <v>149</v>
      </c>
      <c r="AU656" s="142" t="s">
        <v>82</v>
      </c>
      <c r="AY656" s="17" t="s">
        <v>146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7" t="s">
        <v>80</v>
      </c>
      <c r="BK656" s="143">
        <f>ROUND(I656*H656,2)</f>
        <v>0</v>
      </c>
      <c r="BL656" s="17" t="s">
        <v>147</v>
      </c>
      <c r="BM656" s="142" t="s">
        <v>1234</v>
      </c>
    </row>
    <row r="657" spans="2:65" s="1" customFormat="1" ht="11.25">
      <c r="B657" s="32"/>
      <c r="D657" s="144" t="s">
        <v>155</v>
      </c>
      <c r="F657" s="145" t="s">
        <v>1235</v>
      </c>
      <c r="I657" s="146"/>
      <c r="L657" s="32"/>
      <c r="M657" s="147"/>
      <c r="T657" s="53"/>
      <c r="AT657" s="17" t="s">
        <v>155</v>
      </c>
      <c r="AU657" s="17" t="s">
        <v>82</v>
      </c>
    </row>
    <row r="658" spans="2:65" s="12" customFormat="1" ht="11.25">
      <c r="B658" s="148"/>
      <c r="D658" s="149" t="s">
        <v>157</v>
      </c>
      <c r="E658" s="150" t="s">
        <v>19</v>
      </c>
      <c r="F658" s="151" t="s">
        <v>1164</v>
      </c>
      <c r="H658" s="150" t="s">
        <v>19</v>
      </c>
      <c r="I658" s="152"/>
      <c r="L658" s="148"/>
      <c r="M658" s="153"/>
      <c r="T658" s="154"/>
      <c r="AT658" s="150" t="s">
        <v>157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146</v>
      </c>
    </row>
    <row r="659" spans="2:65" s="13" customFormat="1" ht="11.25">
      <c r="B659" s="155"/>
      <c r="D659" s="149" t="s">
        <v>157</v>
      </c>
      <c r="E659" s="156" t="s">
        <v>19</v>
      </c>
      <c r="F659" s="157" t="s">
        <v>1236</v>
      </c>
      <c r="H659" s="158">
        <v>6.7720000000000002</v>
      </c>
      <c r="I659" s="159"/>
      <c r="L659" s="155"/>
      <c r="M659" s="160"/>
      <c r="T659" s="161"/>
      <c r="AT659" s="156" t="s">
        <v>157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146</v>
      </c>
    </row>
    <row r="660" spans="2:65" s="13" customFormat="1" ht="11.25">
      <c r="B660" s="155"/>
      <c r="D660" s="149" t="s">
        <v>157</v>
      </c>
      <c r="E660" s="156" t="s">
        <v>19</v>
      </c>
      <c r="F660" s="157" t="s">
        <v>1237</v>
      </c>
      <c r="H660" s="158">
        <v>2.5739999999999998</v>
      </c>
      <c r="I660" s="159"/>
      <c r="L660" s="155"/>
      <c r="M660" s="160"/>
      <c r="T660" s="161"/>
      <c r="AT660" s="156" t="s">
        <v>157</v>
      </c>
      <c r="AU660" s="156" t="s">
        <v>82</v>
      </c>
      <c r="AV660" s="13" t="s">
        <v>82</v>
      </c>
      <c r="AW660" s="13" t="s">
        <v>33</v>
      </c>
      <c r="AX660" s="13" t="s">
        <v>72</v>
      </c>
      <c r="AY660" s="156" t="s">
        <v>146</v>
      </c>
    </row>
    <row r="661" spans="2:65" s="12" customFormat="1" ht="11.25">
      <c r="B661" s="148"/>
      <c r="D661" s="149" t="s">
        <v>157</v>
      </c>
      <c r="E661" s="150" t="s">
        <v>19</v>
      </c>
      <c r="F661" s="151" t="s">
        <v>1131</v>
      </c>
      <c r="H661" s="150" t="s">
        <v>19</v>
      </c>
      <c r="I661" s="152"/>
      <c r="L661" s="148"/>
      <c r="M661" s="153"/>
      <c r="T661" s="154"/>
      <c r="AT661" s="150" t="s">
        <v>157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146</v>
      </c>
    </row>
    <row r="662" spans="2:65" s="13" customFormat="1" ht="11.25">
      <c r="B662" s="155"/>
      <c r="D662" s="149" t="s">
        <v>157</v>
      </c>
      <c r="E662" s="156" t="s">
        <v>19</v>
      </c>
      <c r="F662" s="157" t="s">
        <v>1238</v>
      </c>
      <c r="H662" s="158">
        <v>2.048</v>
      </c>
      <c r="I662" s="159"/>
      <c r="L662" s="155"/>
      <c r="M662" s="160"/>
      <c r="T662" s="161"/>
      <c r="AT662" s="156" t="s">
        <v>157</v>
      </c>
      <c r="AU662" s="156" t="s">
        <v>82</v>
      </c>
      <c r="AV662" s="13" t="s">
        <v>82</v>
      </c>
      <c r="AW662" s="13" t="s">
        <v>33</v>
      </c>
      <c r="AX662" s="13" t="s">
        <v>72</v>
      </c>
      <c r="AY662" s="156" t="s">
        <v>146</v>
      </c>
    </row>
    <row r="663" spans="2:65" s="14" customFormat="1" ht="11.25">
      <c r="B663" s="162"/>
      <c r="D663" s="149" t="s">
        <v>157</v>
      </c>
      <c r="E663" s="163" t="s">
        <v>19</v>
      </c>
      <c r="F663" s="164" t="s">
        <v>161</v>
      </c>
      <c r="H663" s="165">
        <v>11.394</v>
      </c>
      <c r="I663" s="166"/>
      <c r="L663" s="162"/>
      <c r="M663" s="167"/>
      <c r="T663" s="168"/>
      <c r="AT663" s="163" t="s">
        <v>157</v>
      </c>
      <c r="AU663" s="163" t="s">
        <v>82</v>
      </c>
      <c r="AV663" s="14" t="s">
        <v>147</v>
      </c>
      <c r="AW663" s="14" t="s">
        <v>33</v>
      </c>
      <c r="AX663" s="14" t="s">
        <v>80</v>
      </c>
      <c r="AY663" s="163" t="s">
        <v>146</v>
      </c>
    </row>
    <row r="664" spans="2:65" s="1" customFormat="1" ht="24.2" customHeight="1">
      <c r="B664" s="32"/>
      <c r="C664" s="131" t="s">
        <v>1239</v>
      </c>
      <c r="D664" s="131" t="s">
        <v>149</v>
      </c>
      <c r="E664" s="132" t="s">
        <v>1240</v>
      </c>
      <c r="F664" s="133" t="s">
        <v>1241</v>
      </c>
      <c r="G664" s="134" t="s">
        <v>152</v>
      </c>
      <c r="H664" s="135">
        <v>10.791</v>
      </c>
      <c r="I664" s="136"/>
      <c r="J664" s="137">
        <f>ROUND(I664*H664,2)</f>
        <v>0</v>
      </c>
      <c r="K664" s="133" t="s">
        <v>638</v>
      </c>
      <c r="L664" s="32"/>
      <c r="M664" s="138" t="s">
        <v>19</v>
      </c>
      <c r="N664" s="139" t="s">
        <v>43</v>
      </c>
      <c r="P664" s="140">
        <f>O664*H664</f>
        <v>0</v>
      </c>
      <c r="Q664" s="140">
        <v>0</v>
      </c>
      <c r="R664" s="140">
        <f>Q664*H664</f>
        <v>0</v>
      </c>
      <c r="S664" s="140">
        <v>0.05</v>
      </c>
      <c r="T664" s="141">
        <f>S664*H664</f>
        <v>0.53955000000000009</v>
      </c>
      <c r="AR664" s="142" t="s">
        <v>147</v>
      </c>
      <c r="AT664" s="142" t="s">
        <v>149</v>
      </c>
      <c r="AU664" s="142" t="s">
        <v>82</v>
      </c>
      <c r="AY664" s="17" t="s">
        <v>146</v>
      </c>
      <c r="BE664" s="143">
        <f>IF(N664="základní",J664,0)</f>
        <v>0</v>
      </c>
      <c r="BF664" s="143">
        <f>IF(N664="snížená",J664,0)</f>
        <v>0</v>
      </c>
      <c r="BG664" s="143">
        <f>IF(N664="zákl. přenesená",J664,0)</f>
        <v>0</v>
      </c>
      <c r="BH664" s="143">
        <f>IF(N664="sníž. přenesená",J664,0)</f>
        <v>0</v>
      </c>
      <c r="BI664" s="143">
        <f>IF(N664="nulová",J664,0)</f>
        <v>0</v>
      </c>
      <c r="BJ664" s="17" t="s">
        <v>80</v>
      </c>
      <c r="BK664" s="143">
        <f>ROUND(I664*H664,2)</f>
        <v>0</v>
      </c>
      <c r="BL664" s="17" t="s">
        <v>147</v>
      </c>
      <c r="BM664" s="142" t="s">
        <v>1242</v>
      </c>
    </row>
    <row r="665" spans="2:65" s="1" customFormat="1" ht="11.25">
      <c r="B665" s="32"/>
      <c r="D665" s="144" t="s">
        <v>155</v>
      </c>
      <c r="F665" s="145" t="s">
        <v>1243</v>
      </c>
      <c r="I665" s="146"/>
      <c r="L665" s="32"/>
      <c r="M665" s="147"/>
      <c r="T665" s="53"/>
      <c r="AT665" s="17" t="s">
        <v>155</v>
      </c>
      <c r="AU665" s="17" t="s">
        <v>82</v>
      </c>
    </row>
    <row r="666" spans="2:65" s="12" customFormat="1" ht="11.25">
      <c r="B666" s="148"/>
      <c r="D666" s="149" t="s">
        <v>157</v>
      </c>
      <c r="E666" s="150" t="s">
        <v>19</v>
      </c>
      <c r="F666" s="151" t="s">
        <v>1131</v>
      </c>
      <c r="H666" s="150" t="s">
        <v>19</v>
      </c>
      <c r="I666" s="152"/>
      <c r="L666" s="148"/>
      <c r="M666" s="153"/>
      <c r="T666" s="154"/>
      <c r="AT666" s="150" t="s">
        <v>157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146</v>
      </c>
    </row>
    <row r="667" spans="2:65" s="13" customFormat="1" ht="11.25">
      <c r="B667" s="155"/>
      <c r="D667" s="149" t="s">
        <v>157</v>
      </c>
      <c r="E667" s="156" t="s">
        <v>19</v>
      </c>
      <c r="F667" s="157" t="s">
        <v>1244</v>
      </c>
      <c r="H667" s="158">
        <v>10.791</v>
      </c>
      <c r="I667" s="159"/>
      <c r="L667" s="155"/>
      <c r="M667" s="160"/>
      <c r="T667" s="161"/>
      <c r="AT667" s="156" t="s">
        <v>157</v>
      </c>
      <c r="AU667" s="156" t="s">
        <v>82</v>
      </c>
      <c r="AV667" s="13" t="s">
        <v>82</v>
      </c>
      <c r="AW667" s="13" t="s">
        <v>33</v>
      </c>
      <c r="AX667" s="13" t="s">
        <v>80</v>
      </c>
      <c r="AY667" s="156" t="s">
        <v>146</v>
      </c>
    </row>
    <row r="668" spans="2:65" s="1" customFormat="1" ht="24.2" customHeight="1">
      <c r="B668" s="32"/>
      <c r="C668" s="131" t="s">
        <v>1245</v>
      </c>
      <c r="D668" s="131" t="s">
        <v>149</v>
      </c>
      <c r="E668" s="132" t="s">
        <v>1246</v>
      </c>
      <c r="F668" s="133" t="s">
        <v>1247</v>
      </c>
      <c r="G668" s="134" t="s">
        <v>152</v>
      </c>
      <c r="H668" s="135">
        <v>24.481999999999999</v>
      </c>
      <c r="I668" s="136"/>
      <c r="J668" s="137">
        <f>ROUND(I668*H668,2)</f>
        <v>0</v>
      </c>
      <c r="K668" s="133" t="s">
        <v>638</v>
      </c>
      <c r="L668" s="32"/>
      <c r="M668" s="138" t="s">
        <v>19</v>
      </c>
      <c r="N668" s="139" t="s">
        <v>43</v>
      </c>
      <c r="P668" s="140">
        <f>O668*H668</f>
        <v>0</v>
      </c>
      <c r="Q668" s="140">
        <v>0</v>
      </c>
      <c r="R668" s="140">
        <f>Q668*H668</f>
        <v>0</v>
      </c>
      <c r="S668" s="140">
        <v>7.5999999999999998E-2</v>
      </c>
      <c r="T668" s="141">
        <f>S668*H668</f>
        <v>1.8606319999999998</v>
      </c>
      <c r="AR668" s="142" t="s">
        <v>147</v>
      </c>
      <c r="AT668" s="142" t="s">
        <v>149</v>
      </c>
      <c r="AU668" s="142" t="s">
        <v>82</v>
      </c>
      <c r="AY668" s="17" t="s">
        <v>146</v>
      </c>
      <c r="BE668" s="143">
        <f>IF(N668="základní",J668,0)</f>
        <v>0</v>
      </c>
      <c r="BF668" s="143">
        <f>IF(N668="snížená",J668,0)</f>
        <v>0</v>
      </c>
      <c r="BG668" s="143">
        <f>IF(N668="zákl. přenesená",J668,0)</f>
        <v>0</v>
      </c>
      <c r="BH668" s="143">
        <f>IF(N668="sníž. přenesená",J668,0)</f>
        <v>0</v>
      </c>
      <c r="BI668" s="143">
        <f>IF(N668="nulová",J668,0)</f>
        <v>0</v>
      </c>
      <c r="BJ668" s="17" t="s">
        <v>80</v>
      </c>
      <c r="BK668" s="143">
        <f>ROUND(I668*H668,2)</f>
        <v>0</v>
      </c>
      <c r="BL668" s="17" t="s">
        <v>147</v>
      </c>
      <c r="BM668" s="142" t="s">
        <v>1248</v>
      </c>
    </row>
    <row r="669" spans="2:65" s="1" customFormat="1" ht="11.25">
      <c r="B669" s="32"/>
      <c r="D669" s="144" t="s">
        <v>155</v>
      </c>
      <c r="F669" s="145" t="s">
        <v>1249</v>
      </c>
      <c r="I669" s="146"/>
      <c r="L669" s="32"/>
      <c r="M669" s="147"/>
      <c r="T669" s="53"/>
      <c r="AT669" s="17" t="s">
        <v>155</v>
      </c>
      <c r="AU669" s="17" t="s">
        <v>82</v>
      </c>
    </row>
    <row r="670" spans="2:65" s="12" customFormat="1" ht="11.25">
      <c r="B670" s="148"/>
      <c r="D670" s="149" t="s">
        <v>157</v>
      </c>
      <c r="E670" s="150" t="s">
        <v>19</v>
      </c>
      <c r="F670" s="151" t="s">
        <v>1164</v>
      </c>
      <c r="H670" s="150" t="s">
        <v>19</v>
      </c>
      <c r="I670" s="152"/>
      <c r="L670" s="148"/>
      <c r="M670" s="153"/>
      <c r="T670" s="154"/>
      <c r="AT670" s="150" t="s">
        <v>157</v>
      </c>
      <c r="AU670" s="150" t="s">
        <v>82</v>
      </c>
      <c r="AV670" s="12" t="s">
        <v>80</v>
      </c>
      <c r="AW670" s="12" t="s">
        <v>33</v>
      </c>
      <c r="AX670" s="12" t="s">
        <v>72</v>
      </c>
      <c r="AY670" s="150" t="s">
        <v>146</v>
      </c>
    </row>
    <row r="671" spans="2:65" s="13" customFormat="1" ht="11.25">
      <c r="B671" s="155"/>
      <c r="D671" s="149" t="s">
        <v>157</v>
      </c>
      <c r="E671" s="156" t="s">
        <v>19</v>
      </c>
      <c r="F671" s="157" t="s">
        <v>1250</v>
      </c>
      <c r="H671" s="158">
        <v>1.8</v>
      </c>
      <c r="I671" s="159"/>
      <c r="L671" s="155"/>
      <c r="M671" s="160"/>
      <c r="T671" s="161"/>
      <c r="AT671" s="156" t="s">
        <v>157</v>
      </c>
      <c r="AU671" s="156" t="s">
        <v>82</v>
      </c>
      <c r="AV671" s="13" t="s">
        <v>82</v>
      </c>
      <c r="AW671" s="13" t="s">
        <v>33</v>
      </c>
      <c r="AX671" s="13" t="s">
        <v>72</v>
      </c>
      <c r="AY671" s="156" t="s">
        <v>146</v>
      </c>
    </row>
    <row r="672" spans="2:65" s="13" customFormat="1" ht="11.25">
      <c r="B672" s="155"/>
      <c r="D672" s="149" t="s">
        <v>157</v>
      </c>
      <c r="E672" s="156" t="s">
        <v>19</v>
      </c>
      <c r="F672" s="157" t="s">
        <v>1250</v>
      </c>
      <c r="H672" s="158">
        <v>1.8</v>
      </c>
      <c r="I672" s="159"/>
      <c r="L672" s="155"/>
      <c r="M672" s="160"/>
      <c r="T672" s="161"/>
      <c r="AT672" s="156" t="s">
        <v>157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146</v>
      </c>
    </row>
    <row r="673" spans="2:65" s="13" customFormat="1" ht="11.25">
      <c r="B673" s="155"/>
      <c r="D673" s="149" t="s">
        <v>157</v>
      </c>
      <c r="E673" s="156" t="s">
        <v>19</v>
      </c>
      <c r="F673" s="157" t="s">
        <v>1251</v>
      </c>
      <c r="H673" s="158">
        <v>6.3040000000000003</v>
      </c>
      <c r="I673" s="159"/>
      <c r="L673" s="155"/>
      <c r="M673" s="160"/>
      <c r="T673" s="161"/>
      <c r="AT673" s="156" t="s">
        <v>157</v>
      </c>
      <c r="AU673" s="156" t="s">
        <v>82</v>
      </c>
      <c r="AV673" s="13" t="s">
        <v>82</v>
      </c>
      <c r="AW673" s="13" t="s">
        <v>33</v>
      </c>
      <c r="AX673" s="13" t="s">
        <v>72</v>
      </c>
      <c r="AY673" s="156" t="s">
        <v>146</v>
      </c>
    </row>
    <row r="674" spans="2:65" s="13" customFormat="1" ht="11.25">
      <c r="B674" s="155"/>
      <c r="D674" s="149" t="s">
        <v>157</v>
      </c>
      <c r="E674" s="156" t="s">
        <v>19</v>
      </c>
      <c r="F674" s="157" t="s">
        <v>1252</v>
      </c>
      <c r="H674" s="158">
        <v>3.5459999999999998</v>
      </c>
      <c r="I674" s="159"/>
      <c r="L674" s="155"/>
      <c r="M674" s="160"/>
      <c r="T674" s="161"/>
      <c r="AT674" s="156" t="s">
        <v>157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146</v>
      </c>
    </row>
    <row r="675" spans="2:65" s="12" customFormat="1" ht="11.25">
      <c r="B675" s="148"/>
      <c r="D675" s="149" t="s">
        <v>157</v>
      </c>
      <c r="E675" s="150" t="s">
        <v>19</v>
      </c>
      <c r="F675" s="151" t="s">
        <v>1131</v>
      </c>
      <c r="H675" s="150" t="s">
        <v>19</v>
      </c>
      <c r="I675" s="152"/>
      <c r="L675" s="148"/>
      <c r="M675" s="153"/>
      <c r="T675" s="154"/>
      <c r="AT675" s="150" t="s">
        <v>157</v>
      </c>
      <c r="AU675" s="150" t="s">
        <v>82</v>
      </c>
      <c r="AV675" s="12" t="s">
        <v>80</v>
      </c>
      <c r="AW675" s="12" t="s">
        <v>33</v>
      </c>
      <c r="AX675" s="12" t="s">
        <v>72</v>
      </c>
      <c r="AY675" s="150" t="s">
        <v>146</v>
      </c>
    </row>
    <row r="676" spans="2:65" s="13" customFormat="1" ht="11.25">
      <c r="B676" s="155"/>
      <c r="D676" s="149" t="s">
        <v>157</v>
      </c>
      <c r="E676" s="156" t="s">
        <v>19</v>
      </c>
      <c r="F676" s="157" t="s">
        <v>1253</v>
      </c>
      <c r="H676" s="158">
        <v>11.032</v>
      </c>
      <c r="I676" s="159"/>
      <c r="L676" s="155"/>
      <c r="M676" s="160"/>
      <c r="T676" s="161"/>
      <c r="AT676" s="156" t="s">
        <v>157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146</v>
      </c>
    </row>
    <row r="677" spans="2:65" s="14" customFormat="1" ht="11.25">
      <c r="B677" s="162"/>
      <c r="D677" s="149" t="s">
        <v>157</v>
      </c>
      <c r="E677" s="163" t="s">
        <v>19</v>
      </c>
      <c r="F677" s="164" t="s">
        <v>161</v>
      </c>
      <c r="H677" s="165">
        <v>24.481999999999999</v>
      </c>
      <c r="I677" s="166"/>
      <c r="L677" s="162"/>
      <c r="M677" s="167"/>
      <c r="T677" s="168"/>
      <c r="AT677" s="163" t="s">
        <v>157</v>
      </c>
      <c r="AU677" s="163" t="s">
        <v>82</v>
      </c>
      <c r="AV677" s="14" t="s">
        <v>147</v>
      </c>
      <c r="AW677" s="14" t="s">
        <v>33</v>
      </c>
      <c r="AX677" s="14" t="s">
        <v>80</v>
      </c>
      <c r="AY677" s="163" t="s">
        <v>146</v>
      </c>
    </row>
    <row r="678" spans="2:65" s="1" customFormat="1" ht="21.75" customHeight="1">
      <c r="B678" s="32"/>
      <c r="C678" s="131" t="s">
        <v>1254</v>
      </c>
      <c r="D678" s="131" t="s">
        <v>149</v>
      </c>
      <c r="E678" s="132" t="s">
        <v>1255</v>
      </c>
      <c r="F678" s="133" t="s">
        <v>1256</v>
      </c>
      <c r="G678" s="134" t="s">
        <v>787</v>
      </c>
      <c r="H678" s="135">
        <v>150</v>
      </c>
      <c r="I678" s="136"/>
      <c r="J678" s="137">
        <f>ROUND(I678*H678,2)</f>
        <v>0</v>
      </c>
      <c r="K678" s="133" t="s">
        <v>19</v>
      </c>
      <c r="L678" s="32"/>
      <c r="M678" s="138" t="s">
        <v>19</v>
      </c>
      <c r="N678" s="139" t="s">
        <v>43</v>
      </c>
      <c r="P678" s="140">
        <f>O678*H678</f>
        <v>0</v>
      </c>
      <c r="Q678" s="140">
        <v>0</v>
      </c>
      <c r="R678" s="140">
        <f>Q678*H678</f>
        <v>0</v>
      </c>
      <c r="S678" s="140">
        <v>1E-3</v>
      </c>
      <c r="T678" s="141">
        <f>S678*H678</f>
        <v>0.15</v>
      </c>
      <c r="AR678" s="142" t="s">
        <v>147</v>
      </c>
      <c r="AT678" s="142" t="s">
        <v>149</v>
      </c>
      <c r="AU678" s="142" t="s">
        <v>82</v>
      </c>
      <c r="AY678" s="17" t="s">
        <v>146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7" t="s">
        <v>80</v>
      </c>
      <c r="BK678" s="143">
        <f>ROUND(I678*H678,2)</f>
        <v>0</v>
      </c>
      <c r="BL678" s="17" t="s">
        <v>147</v>
      </c>
      <c r="BM678" s="142" t="s">
        <v>1257</v>
      </c>
    </row>
    <row r="679" spans="2:65" s="1" customFormat="1" ht="24.2" customHeight="1">
      <c r="B679" s="32"/>
      <c r="C679" s="131" t="s">
        <v>1258</v>
      </c>
      <c r="D679" s="131" t="s">
        <v>149</v>
      </c>
      <c r="E679" s="132" t="s">
        <v>1259</v>
      </c>
      <c r="F679" s="133" t="s">
        <v>1260</v>
      </c>
      <c r="G679" s="134" t="s">
        <v>297</v>
      </c>
      <c r="H679" s="135">
        <v>500</v>
      </c>
      <c r="I679" s="136"/>
      <c r="J679" s="137">
        <f>ROUND(I679*H679,2)</f>
        <v>0</v>
      </c>
      <c r="K679" s="133" t="s">
        <v>19</v>
      </c>
      <c r="L679" s="32"/>
      <c r="M679" s="138" t="s">
        <v>19</v>
      </c>
      <c r="N679" s="139" t="s">
        <v>43</v>
      </c>
      <c r="P679" s="140">
        <f>O679*H679</f>
        <v>0</v>
      </c>
      <c r="Q679" s="140">
        <v>0</v>
      </c>
      <c r="R679" s="140">
        <f>Q679*H679</f>
        <v>0</v>
      </c>
      <c r="S679" s="140">
        <v>1E-3</v>
      </c>
      <c r="T679" s="141">
        <f>S679*H679</f>
        <v>0.5</v>
      </c>
      <c r="AR679" s="142" t="s">
        <v>147</v>
      </c>
      <c r="AT679" s="142" t="s">
        <v>149</v>
      </c>
      <c r="AU679" s="142" t="s">
        <v>82</v>
      </c>
      <c r="AY679" s="17" t="s">
        <v>146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147</v>
      </c>
      <c r="BM679" s="142" t="s">
        <v>1261</v>
      </c>
    </row>
    <row r="680" spans="2:65" s="1" customFormat="1" ht="24.2" customHeight="1">
      <c r="B680" s="32"/>
      <c r="C680" s="131" t="s">
        <v>1262</v>
      </c>
      <c r="D680" s="131" t="s">
        <v>149</v>
      </c>
      <c r="E680" s="132" t="s">
        <v>1263</v>
      </c>
      <c r="F680" s="133" t="s">
        <v>1264</v>
      </c>
      <c r="G680" s="134" t="s">
        <v>297</v>
      </c>
      <c r="H680" s="135">
        <v>20</v>
      </c>
      <c r="I680" s="136"/>
      <c r="J680" s="137">
        <f>ROUND(I680*H680,2)</f>
        <v>0</v>
      </c>
      <c r="K680" s="133" t="s">
        <v>638</v>
      </c>
      <c r="L680" s="32"/>
      <c r="M680" s="138" t="s">
        <v>19</v>
      </c>
      <c r="N680" s="139" t="s">
        <v>43</v>
      </c>
      <c r="P680" s="140">
        <f>O680*H680</f>
        <v>0</v>
      </c>
      <c r="Q680" s="140">
        <v>0</v>
      </c>
      <c r="R680" s="140">
        <f>Q680*H680</f>
        <v>0</v>
      </c>
      <c r="S680" s="140">
        <v>4.4999999999999998E-2</v>
      </c>
      <c r="T680" s="141">
        <f>S680*H680</f>
        <v>0.89999999999999991</v>
      </c>
      <c r="AR680" s="142" t="s">
        <v>147</v>
      </c>
      <c r="AT680" s="142" t="s">
        <v>149</v>
      </c>
      <c r="AU680" s="142" t="s">
        <v>82</v>
      </c>
      <c r="AY680" s="17" t="s">
        <v>146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7" t="s">
        <v>80</v>
      </c>
      <c r="BK680" s="143">
        <f>ROUND(I680*H680,2)</f>
        <v>0</v>
      </c>
      <c r="BL680" s="17" t="s">
        <v>147</v>
      </c>
      <c r="BM680" s="142" t="s">
        <v>1265</v>
      </c>
    </row>
    <row r="681" spans="2:65" s="1" customFormat="1" ht="11.25">
      <c r="B681" s="32"/>
      <c r="D681" s="144" t="s">
        <v>155</v>
      </c>
      <c r="F681" s="145" t="s">
        <v>1266</v>
      </c>
      <c r="I681" s="146"/>
      <c r="L681" s="32"/>
      <c r="M681" s="147"/>
      <c r="T681" s="53"/>
      <c r="AT681" s="17" t="s">
        <v>155</v>
      </c>
      <c r="AU681" s="17" t="s">
        <v>82</v>
      </c>
    </row>
    <row r="682" spans="2:65" s="13" customFormat="1" ht="11.25">
      <c r="B682" s="155"/>
      <c r="D682" s="149" t="s">
        <v>157</v>
      </c>
      <c r="E682" s="156" t="s">
        <v>19</v>
      </c>
      <c r="F682" s="157" t="s">
        <v>261</v>
      </c>
      <c r="H682" s="158">
        <v>20</v>
      </c>
      <c r="I682" s="159"/>
      <c r="L682" s="155"/>
      <c r="M682" s="160"/>
      <c r="T682" s="161"/>
      <c r="AT682" s="156" t="s">
        <v>157</v>
      </c>
      <c r="AU682" s="156" t="s">
        <v>82</v>
      </c>
      <c r="AV682" s="13" t="s">
        <v>82</v>
      </c>
      <c r="AW682" s="13" t="s">
        <v>33</v>
      </c>
      <c r="AX682" s="13" t="s">
        <v>80</v>
      </c>
      <c r="AY682" s="156" t="s">
        <v>146</v>
      </c>
    </row>
    <row r="683" spans="2:65" s="1" customFormat="1" ht="24.2" customHeight="1">
      <c r="B683" s="32"/>
      <c r="C683" s="131" t="s">
        <v>1267</v>
      </c>
      <c r="D683" s="131" t="s">
        <v>149</v>
      </c>
      <c r="E683" s="132" t="s">
        <v>1268</v>
      </c>
      <c r="F683" s="133" t="s">
        <v>1269</v>
      </c>
      <c r="G683" s="134" t="s">
        <v>297</v>
      </c>
      <c r="H683" s="135">
        <v>4.7</v>
      </c>
      <c r="I683" s="136"/>
      <c r="J683" s="137">
        <f>ROUND(I683*H683,2)</f>
        <v>0</v>
      </c>
      <c r="K683" s="133" t="s">
        <v>638</v>
      </c>
      <c r="L683" s="32"/>
      <c r="M683" s="138" t="s">
        <v>19</v>
      </c>
      <c r="N683" s="139" t="s">
        <v>43</v>
      </c>
      <c r="P683" s="140">
        <f>O683*H683</f>
        <v>0</v>
      </c>
      <c r="Q683" s="140">
        <v>6.6170000000000007E-2</v>
      </c>
      <c r="R683" s="140">
        <f>Q683*H683</f>
        <v>0.31099900000000003</v>
      </c>
      <c r="S683" s="140">
        <v>0</v>
      </c>
      <c r="T683" s="141">
        <f>S683*H683</f>
        <v>0</v>
      </c>
      <c r="AR683" s="142" t="s">
        <v>147</v>
      </c>
      <c r="AT683" s="142" t="s">
        <v>149</v>
      </c>
      <c r="AU683" s="142" t="s">
        <v>82</v>
      </c>
      <c r="AY683" s="17" t="s">
        <v>146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147</v>
      </c>
      <c r="BM683" s="142" t="s">
        <v>1270</v>
      </c>
    </row>
    <row r="684" spans="2:65" s="1" customFormat="1" ht="11.25">
      <c r="B684" s="32"/>
      <c r="D684" s="144" t="s">
        <v>155</v>
      </c>
      <c r="F684" s="145" t="s">
        <v>1271</v>
      </c>
      <c r="I684" s="146"/>
      <c r="L684" s="32"/>
      <c r="M684" s="147"/>
      <c r="T684" s="53"/>
      <c r="AT684" s="17" t="s">
        <v>155</v>
      </c>
      <c r="AU684" s="17" t="s">
        <v>82</v>
      </c>
    </row>
    <row r="685" spans="2:65" s="13" customFormat="1" ht="11.25">
      <c r="B685" s="155"/>
      <c r="D685" s="149" t="s">
        <v>157</v>
      </c>
      <c r="E685" s="156" t="s">
        <v>19</v>
      </c>
      <c r="F685" s="157" t="s">
        <v>1272</v>
      </c>
      <c r="H685" s="158">
        <v>1.2</v>
      </c>
      <c r="I685" s="159"/>
      <c r="L685" s="155"/>
      <c r="M685" s="160"/>
      <c r="T685" s="161"/>
      <c r="AT685" s="156" t="s">
        <v>157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146</v>
      </c>
    </row>
    <row r="686" spans="2:65" s="13" customFormat="1" ht="11.25">
      <c r="B686" s="155"/>
      <c r="D686" s="149" t="s">
        <v>157</v>
      </c>
      <c r="E686" s="156" t="s">
        <v>19</v>
      </c>
      <c r="F686" s="157" t="s">
        <v>1273</v>
      </c>
      <c r="H686" s="158">
        <v>1.5</v>
      </c>
      <c r="I686" s="159"/>
      <c r="L686" s="155"/>
      <c r="M686" s="160"/>
      <c r="T686" s="161"/>
      <c r="AT686" s="156" t="s">
        <v>157</v>
      </c>
      <c r="AU686" s="156" t="s">
        <v>82</v>
      </c>
      <c r="AV686" s="13" t="s">
        <v>82</v>
      </c>
      <c r="AW686" s="13" t="s">
        <v>33</v>
      </c>
      <c r="AX686" s="13" t="s">
        <v>72</v>
      </c>
      <c r="AY686" s="156" t="s">
        <v>146</v>
      </c>
    </row>
    <row r="687" spans="2:65" s="13" customFormat="1" ht="11.25">
      <c r="B687" s="155"/>
      <c r="D687" s="149" t="s">
        <v>157</v>
      </c>
      <c r="E687" s="156" t="s">
        <v>19</v>
      </c>
      <c r="F687" s="157" t="s">
        <v>82</v>
      </c>
      <c r="H687" s="158">
        <v>2</v>
      </c>
      <c r="I687" s="159"/>
      <c r="L687" s="155"/>
      <c r="M687" s="160"/>
      <c r="T687" s="161"/>
      <c r="AT687" s="156" t="s">
        <v>157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146</v>
      </c>
    </row>
    <row r="688" spans="2:65" s="14" customFormat="1" ht="11.25">
      <c r="B688" s="162"/>
      <c r="D688" s="149" t="s">
        <v>157</v>
      </c>
      <c r="E688" s="163" t="s">
        <v>19</v>
      </c>
      <c r="F688" s="164" t="s">
        <v>161</v>
      </c>
      <c r="H688" s="165">
        <v>4.7</v>
      </c>
      <c r="I688" s="166"/>
      <c r="L688" s="162"/>
      <c r="M688" s="167"/>
      <c r="T688" s="168"/>
      <c r="AT688" s="163" t="s">
        <v>157</v>
      </c>
      <c r="AU688" s="163" t="s">
        <v>82</v>
      </c>
      <c r="AV688" s="14" t="s">
        <v>147</v>
      </c>
      <c r="AW688" s="14" t="s">
        <v>33</v>
      </c>
      <c r="AX688" s="14" t="s">
        <v>80</v>
      </c>
      <c r="AY688" s="163" t="s">
        <v>146</v>
      </c>
    </row>
    <row r="689" spans="2:65" s="1" customFormat="1" ht="24.2" customHeight="1">
      <c r="B689" s="32"/>
      <c r="C689" s="131" t="s">
        <v>1274</v>
      </c>
      <c r="D689" s="131" t="s">
        <v>149</v>
      </c>
      <c r="E689" s="132" t="s">
        <v>1275</v>
      </c>
      <c r="F689" s="133" t="s">
        <v>1276</v>
      </c>
      <c r="G689" s="134" t="s">
        <v>297</v>
      </c>
      <c r="H689" s="135">
        <v>5</v>
      </c>
      <c r="I689" s="136"/>
      <c r="J689" s="137">
        <f>ROUND(I689*H689,2)</f>
        <v>0</v>
      </c>
      <c r="K689" s="133" t="s">
        <v>19</v>
      </c>
      <c r="L689" s="32"/>
      <c r="M689" s="138" t="s">
        <v>19</v>
      </c>
      <c r="N689" s="139" t="s">
        <v>43</v>
      </c>
      <c r="P689" s="140">
        <f>O689*H689</f>
        <v>0</v>
      </c>
      <c r="Q689" s="140">
        <v>7.6000000000000004E-4</v>
      </c>
      <c r="R689" s="140">
        <f>Q689*H689</f>
        <v>3.8000000000000004E-3</v>
      </c>
      <c r="S689" s="140">
        <v>2.0999999999999999E-3</v>
      </c>
      <c r="T689" s="141">
        <f>S689*H689</f>
        <v>1.0499999999999999E-2</v>
      </c>
      <c r="AR689" s="142" t="s">
        <v>147</v>
      </c>
      <c r="AT689" s="142" t="s">
        <v>149</v>
      </c>
      <c r="AU689" s="142" t="s">
        <v>82</v>
      </c>
      <c r="AY689" s="17" t="s">
        <v>146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147</v>
      </c>
      <c r="BM689" s="142" t="s">
        <v>1277</v>
      </c>
    </row>
    <row r="690" spans="2:65" s="1" customFormat="1" ht="24.2" customHeight="1">
      <c r="B690" s="32"/>
      <c r="C690" s="131" t="s">
        <v>1278</v>
      </c>
      <c r="D690" s="131" t="s">
        <v>149</v>
      </c>
      <c r="E690" s="132" t="s">
        <v>1279</v>
      </c>
      <c r="F690" s="133" t="s">
        <v>1280</v>
      </c>
      <c r="G690" s="134" t="s">
        <v>297</v>
      </c>
      <c r="H690" s="135">
        <v>3</v>
      </c>
      <c r="I690" s="136"/>
      <c r="J690" s="137">
        <f>ROUND(I690*H690,2)</f>
        <v>0</v>
      </c>
      <c r="K690" s="133" t="s">
        <v>19</v>
      </c>
      <c r="L690" s="32"/>
      <c r="M690" s="138" t="s">
        <v>19</v>
      </c>
      <c r="N690" s="139" t="s">
        <v>43</v>
      </c>
      <c r="P690" s="140">
        <f>O690*H690</f>
        <v>0</v>
      </c>
      <c r="Q690" s="140">
        <v>1.3699999999999999E-3</v>
      </c>
      <c r="R690" s="140">
        <f>Q690*H690</f>
        <v>4.1099999999999999E-3</v>
      </c>
      <c r="S690" s="140">
        <v>2.9000000000000001E-2</v>
      </c>
      <c r="T690" s="141">
        <f>S690*H690</f>
        <v>8.7000000000000008E-2</v>
      </c>
      <c r="AR690" s="142" t="s">
        <v>147</v>
      </c>
      <c r="AT690" s="142" t="s">
        <v>149</v>
      </c>
      <c r="AU690" s="142" t="s">
        <v>82</v>
      </c>
      <c r="AY690" s="17" t="s">
        <v>146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147</v>
      </c>
      <c r="BM690" s="142" t="s">
        <v>1281</v>
      </c>
    </row>
    <row r="691" spans="2:65" s="1" customFormat="1" ht="24.2" customHeight="1">
      <c r="B691" s="32"/>
      <c r="C691" s="131" t="s">
        <v>1282</v>
      </c>
      <c r="D691" s="131" t="s">
        <v>149</v>
      </c>
      <c r="E691" s="132" t="s">
        <v>1283</v>
      </c>
      <c r="F691" s="133" t="s">
        <v>1284</v>
      </c>
      <c r="G691" s="134" t="s">
        <v>152</v>
      </c>
      <c r="H691" s="135">
        <v>15.95</v>
      </c>
      <c r="I691" s="136"/>
      <c r="J691" s="137">
        <f>ROUND(I691*H691,2)</f>
        <v>0</v>
      </c>
      <c r="K691" s="133" t="s">
        <v>638</v>
      </c>
      <c r="L691" s="32"/>
      <c r="M691" s="138" t="s">
        <v>19</v>
      </c>
      <c r="N691" s="139" t="s">
        <v>43</v>
      </c>
      <c r="P691" s="140">
        <f>O691*H691</f>
        <v>0</v>
      </c>
      <c r="Q691" s="140">
        <v>0</v>
      </c>
      <c r="R691" s="140">
        <f>Q691*H691</f>
        <v>0</v>
      </c>
      <c r="S691" s="140">
        <v>0.05</v>
      </c>
      <c r="T691" s="141">
        <f>S691*H691</f>
        <v>0.79749999999999999</v>
      </c>
      <c r="AR691" s="142" t="s">
        <v>147</v>
      </c>
      <c r="AT691" s="142" t="s">
        <v>149</v>
      </c>
      <c r="AU691" s="142" t="s">
        <v>82</v>
      </c>
      <c r="AY691" s="17" t="s">
        <v>146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7" t="s">
        <v>80</v>
      </c>
      <c r="BK691" s="143">
        <f>ROUND(I691*H691,2)</f>
        <v>0</v>
      </c>
      <c r="BL691" s="17" t="s">
        <v>147</v>
      </c>
      <c r="BM691" s="142" t="s">
        <v>1285</v>
      </c>
    </row>
    <row r="692" spans="2:65" s="1" customFormat="1" ht="11.25">
      <c r="B692" s="32"/>
      <c r="D692" s="144" t="s">
        <v>155</v>
      </c>
      <c r="F692" s="145" t="s">
        <v>1286</v>
      </c>
      <c r="I692" s="146"/>
      <c r="L692" s="32"/>
      <c r="M692" s="147"/>
      <c r="T692" s="53"/>
      <c r="AT692" s="17" t="s">
        <v>155</v>
      </c>
      <c r="AU692" s="17" t="s">
        <v>82</v>
      </c>
    </row>
    <row r="693" spans="2:65" s="12" customFormat="1" ht="11.25">
      <c r="B693" s="148"/>
      <c r="D693" s="149" t="s">
        <v>157</v>
      </c>
      <c r="E693" s="150" t="s">
        <v>19</v>
      </c>
      <c r="F693" s="151" t="s">
        <v>1287</v>
      </c>
      <c r="H693" s="150" t="s">
        <v>19</v>
      </c>
      <c r="I693" s="152"/>
      <c r="L693" s="148"/>
      <c r="M693" s="153"/>
      <c r="T693" s="154"/>
      <c r="AT693" s="150" t="s">
        <v>157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146</v>
      </c>
    </row>
    <row r="694" spans="2:65" s="13" customFormat="1" ht="11.25">
      <c r="B694" s="155"/>
      <c r="D694" s="149" t="s">
        <v>157</v>
      </c>
      <c r="E694" s="156" t="s">
        <v>19</v>
      </c>
      <c r="F694" s="157" t="s">
        <v>1288</v>
      </c>
      <c r="H694" s="158">
        <v>15.95</v>
      </c>
      <c r="I694" s="159"/>
      <c r="L694" s="155"/>
      <c r="M694" s="160"/>
      <c r="T694" s="161"/>
      <c r="AT694" s="156" t="s">
        <v>157</v>
      </c>
      <c r="AU694" s="156" t="s">
        <v>82</v>
      </c>
      <c r="AV694" s="13" t="s">
        <v>82</v>
      </c>
      <c r="AW694" s="13" t="s">
        <v>33</v>
      </c>
      <c r="AX694" s="13" t="s">
        <v>80</v>
      </c>
      <c r="AY694" s="156" t="s">
        <v>146</v>
      </c>
    </row>
    <row r="695" spans="2:65" s="1" customFormat="1" ht="21.75" customHeight="1">
      <c r="B695" s="32"/>
      <c r="C695" s="131" t="s">
        <v>1289</v>
      </c>
      <c r="D695" s="131" t="s">
        <v>149</v>
      </c>
      <c r="E695" s="132" t="s">
        <v>1290</v>
      </c>
      <c r="F695" s="133" t="s">
        <v>1291</v>
      </c>
      <c r="G695" s="134" t="s">
        <v>152</v>
      </c>
      <c r="H695" s="135">
        <v>711.82</v>
      </c>
      <c r="I695" s="136"/>
      <c r="J695" s="137">
        <f>ROUND(I695*H695,2)</f>
        <v>0</v>
      </c>
      <c r="K695" s="133" t="s">
        <v>638</v>
      </c>
      <c r="L695" s="32"/>
      <c r="M695" s="138" t="s">
        <v>19</v>
      </c>
      <c r="N695" s="139" t="s">
        <v>43</v>
      </c>
      <c r="P695" s="140">
        <f>O695*H695</f>
        <v>0</v>
      </c>
      <c r="Q695" s="140">
        <v>0</v>
      </c>
      <c r="R695" s="140">
        <f>Q695*H695</f>
        <v>0</v>
      </c>
      <c r="S695" s="140">
        <v>2.5999999999999999E-3</v>
      </c>
      <c r="T695" s="141">
        <f>S695*H695</f>
        <v>1.850732</v>
      </c>
      <c r="AR695" s="142" t="s">
        <v>147</v>
      </c>
      <c r="AT695" s="142" t="s">
        <v>149</v>
      </c>
      <c r="AU695" s="142" t="s">
        <v>82</v>
      </c>
      <c r="AY695" s="17" t="s">
        <v>146</v>
      </c>
      <c r="BE695" s="143">
        <f>IF(N695="základní",J695,0)</f>
        <v>0</v>
      </c>
      <c r="BF695" s="143">
        <f>IF(N695="snížená",J695,0)</f>
        <v>0</v>
      </c>
      <c r="BG695" s="143">
        <f>IF(N695="zákl. přenesená",J695,0)</f>
        <v>0</v>
      </c>
      <c r="BH695" s="143">
        <f>IF(N695="sníž. přenesená",J695,0)</f>
        <v>0</v>
      </c>
      <c r="BI695" s="143">
        <f>IF(N695="nulová",J695,0)</f>
        <v>0</v>
      </c>
      <c r="BJ695" s="17" t="s">
        <v>80</v>
      </c>
      <c r="BK695" s="143">
        <f>ROUND(I695*H695,2)</f>
        <v>0</v>
      </c>
      <c r="BL695" s="17" t="s">
        <v>147</v>
      </c>
      <c r="BM695" s="142" t="s">
        <v>1292</v>
      </c>
    </row>
    <row r="696" spans="2:65" s="1" customFormat="1" ht="11.25">
      <c r="B696" s="32"/>
      <c r="D696" s="144" t="s">
        <v>155</v>
      </c>
      <c r="F696" s="145" t="s">
        <v>1293</v>
      </c>
      <c r="I696" s="146"/>
      <c r="L696" s="32"/>
      <c r="M696" s="147"/>
      <c r="T696" s="53"/>
      <c r="AT696" s="17" t="s">
        <v>155</v>
      </c>
      <c r="AU696" s="17" t="s">
        <v>82</v>
      </c>
    </row>
    <row r="697" spans="2:65" s="12" customFormat="1" ht="11.25">
      <c r="B697" s="148"/>
      <c r="D697" s="149" t="s">
        <v>157</v>
      </c>
      <c r="E697" s="150" t="s">
        <v>19</v>
      </c>
      <c r="F697" s="151" t="s">
        <v>1294</v>
      </c>
      <c r="H697" s="150" t="s">
        <v>19</v>
      </c>
      <c r="I697" s="152"/>
      <c r="L697" s="148"/>
      <c r="M697" s="153"/>
      <c r="T697" s="154"/>
      <c r="AT697" s="150" t="s">
        <v>157</v>
      </c>
      <c r="AU697" s="150" t="s">
        <v>82</v>
      </c>
      <c r="AV697" s="12" t="s">
        <v>80</v>
      </c>
      <c r="AW697" s="12" t="s">
        <v>33</v>
      </c>
      <c r="AX697" s="12" t="s">
        <v>72</v>
      </c>
      <c r="AY697" s="150" t="s">
        <v>146</v>
      </c>
    </row>
    <row r="698" spans="2:65" s="12" customFormat="1" ht="11.25">
      <c r="B698" s="148"/>
      <c r="D698" s="149" t="s">
        <v>157</v>
      </c>
      <c r="E698" s="150" t="s">
        <v>19</v>
      </c>
      <c r="F698" s="151" t="s">
        <v>515</v>
      </c>
      <c r="H698" s="150" t="s">
        <v>19</v>
      </c>
      <c r="I698" s="152"/>
      <c r="L698" s="148"/>
      <c r="M698" s="153"/>
      <c r="T698" s="154"/>
      <c r="AT698" s="150" t="s">
        <v>157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146</v>
      </c>
    </row>
    <row r="699" spans="2:65" s="13" customFormat="1" ht="11.25">
      <c r="B699" s="155"/>
      <c r="D699" s="149" t="s">
        <v>157</v>
      </c>
      <c r="E699" s="156" t="s">
        <v>19</v>
      </c>
      <c r="F699" s="157" t="s">
        <v>1295</v>
      </c>
      <c r="H699" s="158">
        <v>68.099999999999994</v>
      </c>
      <c r="I699" s="159"/>
      <c r="L699" s="155"/>
      <c r="M699" s="160"/>
      <c r="T699" s="161"/>
      <c r="AT699" s="156" t="s">
        <v>157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146</v>
      </c>
    </row>
    <row r="700" spans="2:65" s="12" customFormat="1" ht="11.25">
      <c r="B700" s="148"/>
      <c r="D700" s="149" t="s">
        <v>157</v>
      </c>
      <c r="E700" s="150" t="s">
        <v>19</v>
      </c>
      <c r="F700" s="151" t="s">
        <v>517</v>
      </c>
      <c r="H700" s="150" t="s">
        <v>19</v>
      </c>
      <c r="I700" s="152"/>
      <c r="L700" s="148"/>
      <c r="M700" s="153"/>
      <c r="T700" s="154"/>
      <c r="AT700" s="150" t="s">
        <v>157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146</v>
      </c>
    </row>
    <row r="701" spans="2:65" s="13" customFormat="1" ht="11.25">
      <c r="B701" s="155"/>
      <c r="D701" s="149" t="s">
        <v>157</v>
      </c>
      <c r="E701" s="156" t="s">
        <v>19</v>
      </c>
      <c r="F701" s="157" t="s">
        <v>1296</v>
      </c>
      <c r="H701" s="158">
        <v>64.5</v>
      </c>
      <c r="I701" s="159"/>
      <c r="L701" s="155"/>
      <c r="M701" s="160"/>
      <c r="T701" s="161"/>
      <c r="AT701" s="156" t="s">
        <v>157</v>
      </c>
      <c r="AU701" s="156" t="s">
        <v>82</v>
      </c>
      <c r="AV701" s="13" t="s">
        <v>82</v>
      </c>
      <c r="AW701" s="13" t="s">
        <v>33</v>
      </c>
      <c r="AX701" s="13" t="s">
        <v>72</v>
      </c>
      <c r="AY701" s="156" t="s">
        <v>146</v>
      </c>
    </row>
    <row r="702" spans="2:65" s="12" customFormat="1" ht="11.25">
      <c r="B702" s="148"/>
      <c r="D702" s="149" t="s">
        <v>157</v>
      </c>
      <c r="E702" s="150" t="s">
        <v>19</v>
      </c>
      <c r="F702" s="151" t="s">
        <v>519</v>
      </c>
      <c r="H702" s="150" t="s">
        <v>19</v>
      </c>
      <c r="I702" s="152"/>
      <c r="L702" s="148"/>
      <c r="M702" s="153"/>
      <c r="T702" s="154"/>
      <c r="AT702" s="150" t="s">
        <v>157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146</v>
      </c>
    </row>
    <row r="703" spans="2:65" s="13" customFormat="1" ht="11.25">
      <c r="B703" s="155"/>
      <c r="D703" s="149" t="s">
        <v>157</v>
      </c>
      <c r="E703" s="156" t="s">
        <v>19</v>
      </c>
      <c r="F703" s="157" t="s">
        <v>1297</v>
      </c>
      <c r="H703" s="158">
        <v>52.38</v>
      </c>
      <c r="I703" s="159"/>
      <c r="L703" s="155"/>
      <c r="M703" s="160"/>
      <c r="T703" s="161"/>
      <c r="AT703" s="156" t="s">
        <v>157</v>
      </c>
      <c r="AU703" s="156" t="s">
        <v>82</v>
      </c>
      <c r="AV703" s="13" t="s">
        <v>82</v>
      </c>
      <c r="AW703" s="13" t="s">
        <v>33</v>
      </c>
      <c r="AX703" s="13" t="s">
        <v>72</v>
      </c>
      <c r="AY703" s="156" t="s">
        <v>146</v>
      </c>
    </row>
    <row r="704" spans="2:65" s="12" customFormat="1" ht="11.25">
      <c r="B704" s="148"/>
      <c r="D704" s="149" t="s">
        <v>157</v>
      </c>
      <c r="E704" s="150" t="s">
        <v>19</v>
      </c>
      <c r="F704" s="151" t="s">
        <v>521</v>
      </c>
      <c r="H704" s="150" t="s">
        <v>19</v>
      </c>
      <c r="I704" s="152"/>
      <c r="L704" s="148"/>
      <c r="M704" s="153"/>
      <c r="T704" s="154"/>
      <c r="AT704" s="150" t="s">
        <v>157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146</v>
      </c>
    </row>
    <row r="705" spans="2:51" s="13" customFormat="1" ht="11.25">
      <c r="B705" s="155"/>
      <c r="D705" s="149" t="s">
        <v>157</v>
      </c>
      <c r="E705" s="156" t="s">
        <v>19</v>
      </c>
      <c r="F705" s="157" t="s">
        <v>1298</v>
      </c>
      <c r="H705" s="158">
        <v>32.130000000000003</v>
      </c>
      <c r="I705" s="159"/>
      <c r="L705" s="155"/>
      <c r="M705" s="160"/>
      <c r="T705" s="161"/>
      <c r="AT705" s="156" t="s">
        <v>157</v>
      </c>
      <c r="AU705" s="156" t="s">
        <v>82</v>
      </c>
      <c r="AV705" s="13" t="s">
        <v>82</v>
      </c>
      <c r="AW705" s="13" t="s">
        <v>33</v>
      </c>
      <c r="AX705" s="13" t="s">
        <v>72</v>
      </c>
      <c r="AY705" s="156" t="s">
        <v>146</v>
      </c>
    </row>
    <row r="706" spans="2:51" s="12" customFormat="1" ht="11.25">
      <c r="B706" s="148"/>
      <c r="D706" s="149" t="s">
        <v>157</v>
      </c>
      <c r="E706" s="150" t="s">
        <v>19</v>
      </c>
      <c r="F706" s="151" t="s">
        <v>529</v>
      </c>
      <c r="H706" s="150" t="s">
        <v>19</v>
      </c>
      <c r="I706" s="152"/>
      <c r="L706" s="148"/>
      <c r="M706" s="153"/>
      <c r="T706" s="154"/>
      <c r="AT706" s="150" t="s">
        <v>157</v>
      </c>
      <c r="AU706" s="150" t="s">
        <v>82</v>
      </c>
      <c r="AV706" s="12" t="s">
        <v>80</v>
      </c>
      <c r="AW706" s="12" t="s">
        <v>33</v>
      </c>
      <c r="AX706" s="12" t="s">
        <v>72</v>
      </c>
      <c r="AY706" s="150" t="s">
        <v>146</v>
      </c>
    </row>
    <row r="707" spans="2:51" s="13" customFormat="1" ht="11.25">
      <c r="B707" s="155"/>
      <c r="D707" s="149" t="s">
        <v>157</v>
      </c>
      <c r="E707" s="156" t="s">
        <v>19</v>
      </c>
      <c r="F707" s="157" t="s">
        <v>1299</v>
      </c>
      <c r="H707" s="158">
        <v>44.7</v>
      </c>
      <c r="I707" s="159"/>
      <c r="L707" s="155"/>
      <c r="M707" s="160"/>
      <c r="T707" s="161"/>
      <c r="AT707" s="156" t="s">
        <v>157</v>
      </c>
      <c r="AU707" s="156" t="s">
        <v>82</v>
      </c>
      <c r="AV707" s="13" t="s">
        <v>82</v>
      </c>
      <c r="AW707" s="13" t="s">
        <v>33</v>
      </c>
      <c r="AX707" s="13" t="s">
        <v>72</v>
      </c>
      <c r="AY707" s="156" t="s">
        <v>146</v>
      </c>
    </row>
    <row r="708" spans="2:51" s="12" customFormat="1" ht="11.25">
      <c r="B708" s="148"/>
      <c r="D708" s="149" t="s">
        <v>157</v>
      </c>
      <c r="E708" s="150" t="s">
        <v>19</v>
      </c>
      <c r="F708" s="151" t="s">
        <v>1001</v>
      </c>
      <c r="H708" s="150" t="s">
        <v>19</v>
      </c>
      <c r="I708" s="152"/>
      <c r="L708" s="148"/>
      <c r="M708" s="153"/>
      <c r="T708" s="154"/>
      <c r="AT708" s="150" t="s">
        <v>157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146</v>
      </c>
    </row>
    <row r="709" spans="2:51" s="13" customFormat="1" ht="11.25">
      <c r="B709" s="155"/>
      <c r="D709" s="149" t="s">
        <v>157</v>
      </c>
      <c r="E709" s="156" t="s">
        <v>19</v>
      </c>
      <c r="F709" s="157" t="s">
        <v>1300</v>
      </c>
      <c r="H709" s="158">
        <v>54.9</v>
      </c>
      <c r="I709" s="159"/>
      <c r="L709" s="155"/>
      <c r="M709" s="160"/>
      <c r="T709" s="161"/>
      <c r="AT709" s="156" t="s">
        <v>157</v>
      </c>
      <c r="AU709" s="156" t="s">
        <v>82</v>
      </c>
      <c r="AV709" s="13" t="s">
        <v>82</v>
      </c>
      <c r="AW709" s="13" t="s">
        <v>33</v>
      </c>
      <c r="AX709" s="13" t="s">
        <v>72</v>
      </c>
      <c r="AY709" s="156" t="s">
        <v>146</v>
      </c>
    </row>
    <row r="710" spans="2:51" s="12" customFormat="1" ht="11.25">
      <c r="B710" s="148"/>
      <c r="D710" s="149" t="s">
        <v>157</v>
      </c>
      <c r="E710" s="150" t="s">
        <v>19</v>
      </c>
      <c r="F710" s="151" t="s">
        <v>1003</v>
      </c>
      <c r="H710" s="150" t="s">
        <v>19</v>
      </c>
      <c r="I710" s="152"/>
      <c r="L710" s="148"/>
      <c r="M710" s="153"/>
      <c r="T710" s="154"/>
      <c r="AT710" s="150" t="s">
        <v>157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146</v>
      </c>
    </row>
    <row r="711" spans="2:51" s="13" customFormat="1" ht="11.25">
      <c r="B711" s="155"/>
      <c r="D711" s="149" t="s">
        <v>157</v>
      </c>
      <c r="E711" s="156" t="s">
        <v>19</v>
      </c>
      <c r="F711" s="157" t="s">
        <v>1301</v>
      </c>
      <c r="H711" s="158">
        <v>27.6</v>
      </c>
      <c r="I711" s="159"/>
      <c r="L711" s="155"/>
      <c r="M711" s="160"/>
      <c r="T711" s="161"/>
      <c r="AT711" s="156" t="s">
        <v>157</v>
      </c>
      <c r="AU711" s="156" t="s">
        <v>82</v>
      </c>
      <c r="AV711" s="13" t="s">
        <v>82</v>
      </c>
      <c r="AW711" s="13" t="s">
        <v>33</v>
      </c>
      <c r="AX711" s="13" t="s">
        <v>72</v>
      </c>
      <c r="AY711" s="156" t="s">
        <v>146</v>
      </c>
    </row>
    <row r="712" spans="2:51" s="12" customFormat="1" ht="11.25">
      <c r="B712" s="148"/>
      <c r="D712" s="149" t="s">
        <v>157</v>
      </c>
      <c r="E712" s="150" t="s">
        <v>19</v>
      </c>
      <c r="F712" s="151" t="s">
        <v>1005</v>
      </c>
      <c r="H712" s="150" t="s">
        <v>19</v>
      </c>
      <c r="I712" s="152"/>
      <c r="L712" s="148"/>
      <c r="M712" s="153"/>
      <c r="T712" s="154"/>
      <c r="AT712" s="150" t="s">
        <v>157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146</v>
      </c>
    </row>
    <row r="713" spans="2:51" s="13" customFormat="1" ht="11.25">
      <c r="B713" s="155"/>
      <c r="D713" s="149" t="s">
        <v>157</v>
      </c>
      <c r="E713" s="156" t="s">
        <v>19</v>
      </c>
      <c r="F713" s="157" t="s">
        <v>1302</v>
      </c>
      <c r="H713" s="158">
        <v>45.9</v>
      </c>
      <c r="I713" s="159"/>
      <c r="L713" s="155"/>
      <c r="M713" s="160"/>
      <c r="T713" s="161"/>
      <c r="AT713" s="156" t="s">
        <v>157</v>
      </c>
      <c r="AU713" s="156" t="s">
        <v>82</v>
      </c>
      <c r="AV713" s="13" t="s">
        <v>82</v>
      </c>
      <c r="AW713" s="13" t="s">
        <v>33</v>
      </c>
      <c r="AX713" s="13" t="s">
        <v>72</v>
      </c>
      <c r="AY713" s="156" t="s">
        <v>146</v>
      </c>
    </row>
    <row r="714" spans="2:51" s="12" customFormat="1" ht="11.25">
      <c r="B714" s="148"/>
      <c r="D714" s="149" t="s">
        <v>157</v>
      </c>
      <c r="E714" s="150" t="s">
        <v>19</v>
      </c>
      <c r="F714" s="151" t="s">
        <v>1007</v>
      </c>
      <c r="H714" s="150" t="s">
        <v>19</v>
      </c>
      <c r="I714" s="152"/>
      <c r="L714" s="148"/>
      <c r="M714" s="153"/>
      <c r="T714" s="154"/>
      <c r="AT714" s="150" t="s">
        <v>157</v>
      </c>
      <c r="AU714" s="150" t="s">
        <v>82</v>
      </c>
      <c r="AV714" s="12" t="s">
        <v>80</v>
      </c>
      <c r="AW714" s="12" t="s">
        <v>33</v>
      </c>
      <c r="AX714" s="12" t="s">
        <v>72</v>
      </c>
      <c r="AY714" s="150" t="s">
        <v>146</v>
      </c>
    </row>
    <row r="715" spans="2:51" s="13" customFormat="1" ht="11.25">
      <c r="B715" s="155"/>
      <c r="D715" s="149" t="s">
        <v>157</v>
      </c>
      <c r="E715" s="156" t="s">
        <v>19</v>
      </c>
      <c r="F715" s="157" t="s">
        <v>1303</v>
      </c>
      <c r="H715" s="158">
        <v>61.02</v>
      </c>
      <c r="I715" s="159"/>
      <c r="L715" s="155"/>
      <c r="M715" s="160"/>
      <c r="T715" s="161"/>
      <c r="AT715" s="156" t="s">
        <v>157</v>
      </c>
      <c r="AU715" s="156" t="s">
        <v>82</v>
      </c>
      <c r="AV715" s="13" t="s">
        <v>82</v>
      </c>
      <c r="AW715" s="13" t="s">
        <v>33</v>
      </c>
      <c r="AX715" s="13" t="s">
        <v>72</v>
      </c>
      <c r="AY715" s="156" t="s">
        <v>146</v>
      </c>
    </row>
    <row r="716" spans="2:51" s="12" customFormat="1" ht="11.25">
      <c r="B716" s="148"/>
      <c r="D716" s="149" t="s">
        <v>157</v>
      </c>
      <c r="E716" s="150" t="s">
        <v>19</v>
      </c>
      <c r="F716" s="151" t="s">
        <v>1009</v>
      </c>
      <c r="H716" s="150" t="s">
        <v>19</v>
      </c>
      <c r="I716" s="152"/>
      <c r="L716" s="148"/>
      <c r="M716" s="153"/>
      <c r="T716" s="154"/>
      <c r="AT716" s="150" t="s">
        <v>157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146</v>
      </c>
    </row>
    <row r="717" spans="2:51" s="13" customFormat="1" ht="11.25">
      <c r="B717" s="155"/>
      <c r="D717" s="149" t="s">
        <v>157</v>
      </c>
      <c r="E717" s="156" t="s">
        <v>19</v>
      </c>
      <c r="F717" s="157" t="s">
        <v>1304</v>
      </c>
      <c r="H717" s="158">
        <v>53.46</v>
      </c>
      <c r="I717" s="159"/>
      <c r="L717" s="155"/>
      <c r="M717" s="160"/>
      <c r="T717" s="161"/>
      <c r="AT717" s="156" t="s">
        <v>157</v>
      </c>
      <c r="AU717" s="156" t="s">
        <v>82</v>
      </c>
      <c r="AV717" s="13" t="s">
        <v>82</v>
      </c>
      <c r="AW717" s="13" t="s">
        <v>33</v>
      </c>
      <c r="AX717" s="13" t="s">
        <v>72</v>
      </c>
      <c r="AY717" s="156" t="s">
        <v>146</v>
      </c>
    </row>
    <row r="718" spans="2:51" s="12" customFormat="1" ht="11.25">
      <c r="B718" s="148"/>
      <c r="D718" s="149" t="s">
        <v>157</v>
      </c>
      <c r="E718" s="150" t="s">
        <v>19</v>
      </c>
      <c r="F718" s="151" t="s">
        <v>1011</v>
      </c>
      <c r="H718" s="150" t="s">
        <v>19</v>
      </c>
      <c r="I718" s="152"/>
      <c r="L718" s="148"/>
      <c r="M718" s="153"/>
      <c r="T718" s="154"/>
      <c r="AT718" s="150" t="s">
        <v>157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146</v>
      </c>
    </row>
    <row r="719" spans="2:51" s="13" customFormat="1" ht="11.25">
      <c r="B719" s="155"/>
      <c r="D719" s="149" t="s">
        <v>157</v>
      </c>
      <c r="E719" s="156" t="s">
        <v>19</v>
      </c>
      <c r="F719" s="157" t="s">
        <v>1305</v>
      </c>
      <c r="H719" s="158">
        <v>27.9</v>
      </c>
      <c r="I719" s="159"/>
      <c r="L719" s="155"/>
      <c r="M719" s="160"/>
      <c r="T719" s="161"/>
      <c r="AT719" s="156" t="s">
        <v>157</v>
      </c>
      <c r="AU719" s="156" t="s">
        <v>82</v>
      </c>
      <c r="AV719" s="13" t="s">
        <v>82</v>
      </c>
      <c r="AW719" s="13" t="s">
        <v>33</v>
      </c>
      <c r="AX719" s="13" t="s">
        <v>72</v>
      </c>
      <c r="AY719" s="156" t="s">
        <v>146</v>
      </c>
    </row>
    <row r="720" spans="2:51" s="12" customFormat="1" ht="11.25">
      <c r="B720" s="148"/>
      <c r="D720" s="149" t="s">
        <v>157</v>
      </c>
      <c r="E720" s="150" t="s">
        <v>19</v>
      </c>
      <c r="F720" s="151" t="s">
        <v>1306</v>
      </c>
      <c r="H720" s="150" t="s">
        <v>19</v>
      </c>
      <c r="I720" s="152"/>
      <c r="L720" s="148"/>
      <c r="M720" s="153"/>
      <c r="T720" s="154"/>
      <c r="AT720" s="150" t="s">
        <v>157</v>
      </c>
      <c r="AU720" s="150" t="s">
        <v>82</v>
      </c>
      <c r="AV720" s="12" t="s">
        <v>80</v>
      </c>
      <c r="AW720" s="12" t="s">
        <v>33</v>
      </c>
      <c r="AX720" s="12" t="s">
        <v>72</v>
      </c>
      <c r="AY720" s="150" t="s">
        <v>146</v>
      </c>
    </row>
    <row r="721" spans="2:51" s="12" customFormat="1" ht="11.25">
      <c r="B721" s="148"/>
      <c r="D721" s="149" t="s">
        <v>157</v>
      </c>
      <c r="E721" s="150" t="s">
        <v>19</v>
      </c>
      <c r="F721" s="151" t="s">
        <v>515</v>
      </c>
      <c r="H721" s="150" t="s">
        <v>19</v>
      </c>
      <c r="I721" s="152"/>
      <c r="L721" s="148"/>
      <c r="M721" s="153"/>
      <c r="T721" s="154"/>
      <c r="AT721" s="150" t="s">
        <v>157</v>
      </c>
      <c r="AU721" s="150" t="s">
        <v>82</v>
      </c>
      <c r="AV721" s="12" t="s">
        <v>80</v>
      </c>
      <c r="AW721" s="12" t="s">
        <v>33</v>
      </c>
      <c r="AX721" s="12" t="s">
        <v>72</v>
      </c>
      <c r="AY721" s="150" t="s">
        <v>146</v>
      </c>
    </row>
    <row r="722" spans="2:51" s="13" customFormat="1" ht="11.25">
      <c r="B722" s="155"/>
      <c r="D722" s="149" t="s">
        <v>157</v>
      </c>
      <c r="E722" s="156" t="s">
        <v>19</v>
      </c>
      <c r="F722" s="157" t="s">
        <v>1307</v>
      </c>
      <c r="H722" s="158">
        <v>16.2</v>
      </c>
      <c r="I722" s="159"/>
      <c r="L722" s="155"/>
      <c r="M722" s="160"/>
      <c r="T722" s="161"/>
      <c r="AT722" s="156" t="s">
        <v>157</v>
      </c>
      <c r="AU722" s="156" t="s">
        <v>82</v>
      </c>
      <c r="AV722" s="13" t="s">
        <v>82</v>
      </c>
      <c r="AW722" s="13" t="s">
        <v>33</v>
      </c>
      <c r="AX722" s="13" t="s">
        <v>72</v>
      </c>
      <c r="AY722" s="156" t="s">
        <v>146</v>
      </c>
    </row>
    <row r="723" spans="2:51" s="12" customFormat="1" ht="11.25">
      <c r="B723" s="148"/>
      <c r="D723" s="149" t="s">
        <v>157</v>
      </c>
      <c r="E723" s="150" t="s">
        <v>19</v>
      </c>
      <c r="F723" s="151" t="s">
        <v>517</v>
      </c>
      <c r="H723" s="150" t="s">
        <v>19</v>
      </c>
      <c r="I723" s="152"/>
      <c r="L723" s="148"/>
      <c r="M723" s="153"/>
      <c r="T723" s="154"/>
      <c r="AT723" s="150" t="s">
        <v>157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146</v>
      </c>
    </row>
    <row r="724" spans="2:51" s="13" customFormat="1" ht="11.25">
      <c r="B724" s="155"/>
      <c r="D724" s="149" t="s">
        <v>157</v>
      </c>
      <c r="E724" s="156" t="s">
        <v>19</v>
      </c>
      <c r="F724" s="157" t="s">
        <v>1308</v>
      </c>
      <c r="H724" s="158">
        <v>28.63</v>
      </c>
      <c r="I724" s="159"/>
      <c r="L724" s="155"/>
      <c r="M724" s="160"/>
      <c r="T724" s="161"/>
      <c r="AT724" s="156" t="s">
        <v>157</v>
      </c>
      <c r="AU724" s="156" t="s">
        <v>82</v>
      </c>
      <c r="AV724" s="13" t="s">
        <v>82</v>
      </c>
      <c r="AW724" s="13" t="s">
        <v>33</v>
      </c>
      <c r="AX724" s="13" t="s">
        <v>72</v>
      </c>
      <c r="AY724" s="156" t="s">
        <v>146</v>
      </c>
    </row>
    <row r="725" spans="2:51" s="12" customFormat="1" ht="11.25">
      <c r="B725" s="148"/>
      <c r="D725" s="149" t="s">
        <v>157</v>
      </c>
      <c r="E725" s="150" t="s">
        <v>19</v>
      </c>
      <c r="F725" s="151" t="s">
        <v>519</v>
      </c>
      <c r="H725" s="150" t="s">
        <v>19</v>
      </c>
      <c r="I725" s="152"/>
      <c r="L725" s="148"/>
      <c r="M725" s="153"/>
      <c r="T725" s="154"/>
      <c r="AT725" s="150" t="s">
        <v>157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146</v>
      </c>
    </row>
    <row r="726" spans="2:51" s="13" customFormat="1" ht="11.25">
      <c r="B726" s="155"/>
      <c r="D726" s="149" t="s">
        <v>157</v>
      </c>
      <c r="E726" s="156" t="s">
        <v>19</v>
      </c>
      <c r="F726" s="157" t="s">
        <v>1309</v>
      </c>
      <c r="H726" s="158">
        <v>19.940000000000001</v>
      </c>
      <c r="I726" s="159"/>
      <c r="L726" s="155"/>
      <c r="M726" s="160"/>
      <c r="T726" s="161"/>
      <c r="AT726" s="156" t="s">
        <v>157</v>
      </c>
      <c r="AU726" s="156" t="s">
        <v>82</v>
      </c>
      <c r="AV726" s="13" t="s">
        <v>82</v>
      </c>
      <c r="AW726" s="13" t="s">
        <v>33</v>
      </c>
      <c r="AX726" s="13" t="s">
        <v>72</v>
      </c>
      <c r="AY726" s="156" t="s">
        <v>146</v>
      </c>
    </row>
    <row r="727" spans="2:51" s="12" customFormat="1" ht="11.25">
      <c r="B727" s="148"/>
      <c r="D727" s="149" t="s">
        <v>157</v>
      </c>
      <c r="E727" s="150" t="s">
        <v>19</v>
      </c>
      <c r="F727" s="151" t="s">
        <v>521</v>
      </c>
      <c r="H727" s="150" t="s">
        <v>19</v>
      </c>
      <c r="I727" s="152"/>
      <c r="L727" s="148"/>
      <c r="M727" s="153"/>
      <c r="T727" s="154"/>
      <c r="AT727" s="150" t="s">
        <v>157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146</v>
      </c>
    </row>
    <row r="728" spans="2:51" s="13" customFormat="1" ht="11.25">
      <c r="B728" s="155"/>
      <c r="D728" s="149" t="s">
        <v>157</v>
      </c>
      <c r="E728" s="156" t="s">
        <v>19</v>
      </c>
      <c r="F728" s="157" t="s">
        <v>1310</v>
      </c>
      <c r="H728" s="158">
        <v>5.45</v>
      </c>
      <c r="I728" s="159"/>
      <c r="L728" s="155"/>
      <c r="M728" s="160"/>
      <c r="T728" s="161"/>
      <c r="AT728" s="156" t="s">
        <v>157</v>
      </c>
      <c r="AU728" s="156" t="s">
        <v>82</v>
      </c>
      <c r="AV728" s="13" t="s">
        <v>82</v>
      </c>
      <c r="AW728" s="13" t="s">
        <v>33</v>
      </c>
      <c r="AX728" s="13" t="s">
        <v>72</v>
      </c>
      <c r="AY728" s="156" t="s">
        <v>146</v>
      </c>
    </row>
    <row r="729" spans="2:51" s="12" customFormat="1" ht="11.25">
      <c r="B729" s="148"/>
      <c r="D729" s="149" t="s">
        <v>157</v>
      </c>
      <c r="E729" s="150" t="s">
        <v>19</v>
      </c>
      <c r="F729" s="151" t="s">
        <v>523</v>
      </c>
      <c r="H729" s="150" t="s">
        <v>19</v>
      </c>
      <c r="I729" s="152"/>
      <c r="L729" s="148"/>
      <c r="M729" s="153"/>
      <c r="T729" s="154"/>
      <c r="AT729" s="150" t="s">
        <v>157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146</v>
      </c>
    </row>
    <row r="730" spans="2:51" s="13" customFormat="1" ht="11.25">
      <c r="B730" s="155"/>
      <c r="D730" s="149" t="s">
        <v>157</v>
      </c>
      <c r="E730" s="156" t="s">
        <v>19</v>
      </c>
      <c r="F730" s="157" t="s">
        <v>1311</v>
      </c>
      <c r="H730" s="158">
        <v>6.24</v>
      </c>
      <c r="I730" s="159"/>
      <c r="L730" s="155"/>
      <c r="M730" s="160"/>
      <c r="T730" s="161"/>
      <c r="AT730" s="156" t="s">
        <v>157</v>
      </c>
      <c r="AU730" s="156" t="s">
        <v>82</v>
      </c>
      <c r="AV730" s="13" t="s">
        <v>82</v>
      </c>
      <c r="AW730" s="13" t="s">
        <v>33</v>
      </c>
      <c r="AX730" s="13" t="s">
        <v>72</v>
      </c>
      <c r="AY730" s="156" t="s">
        <v>146</v>
      </c>
    </row>
    <row r="731" spans="2:51" s="12" customFormat="1" ht="11.25">
      <c r="B731" s="148"/>
      <c r="D731" s="149" t="s">
        <v>157</v>
      </c>
      <c r="E731" s="150" t="s">
        <v>19</v>
      </c>
      <c r="F731" s="151" t="s">
        <v>525</v>
      </c>
      <c r="H731" s="150" t="s">
        <v>19</v>
      </c>
      <c r="I731" s="152"/>
      <c r="L731" s="148"/>
      <c r="M731" s="153"/>
      <c r="T731" s="154"/>
      <c r="AT731" s="150" t="s">
        <v>157</v>
      </c>
      <c r="AU731" s="150" t="s">
        <v>82</v>
      </c>
      <c r="AV731" s="12" t="s">
        <v>80</v>
      </c>
      <c r="AW731" s="12" t="s">
        <v>33</v>
      </c>
      <c r="AX731" s="12" t="s">
        <v>72</v>
      </c>
      <c r="AY731" s="150" t="s">
        <v>146</v>
      </c>
    </row>
    <row r="732" spans="2:51" s="13" customFormat="1" ht="11.25">
      <c r="B732" s="155"/>
      <c r="D732" s="149" t="s">
        <v>157</v>
      </c>
      <c r="E732" s="156" t="s">
        <v>19</v>
      </c>
      <c r="F732" s="157" t="s">
        <v>1312</v>
      </c>
      <c r="H732" s="158">
        <v>1.68</v>
      </c>
      <c r="I732" s="159"/>
      <c r="L732" s="155"/>
      <c r="M732" s="160"/>
      <c r="T732" s="161"/>
      <c r="AT732" s="156" t="s">
        <v>157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146</v>
      </c>
    </row>
    <row r="733" spans="2:51" s="12" customFormat="1" ht="11.25">
      <c r="B733" s="148"/>
      <c r="D733" s="149" t="s">
        <v>157</v>
      </c>
      <c r="E733" s="150" t="s">
        <v>19</v>
      </c>
      <c r="F733" s="151" t="s">
        <v>527</v>
      </c>
      <c r="H733" s="150" t="s">
        <v>19</v>
      </c>
      <c r="I733" s="152"/>
      <c r="L733" s="148"/>
      <c r="M733" s="153"/>
      <c r="T733" s="154"/>
      <c r="AT733" s="150" t="s">
        <v>157</v>
      </c>
      <c r="AU733" s="150" t="s">
        <v>82</v>
      </c>
      <c r="AV733" s="12" t="s">
        <v>80</v>
      </c>
      <c r="AW733" s="12" t="s">
        <v>33</v>
      </c>
      <c r="AX733" s="12" t="s">
        <v>72</v>
      </c>
      <c r="AY733" s="150" t="s">
        <v>146</v>
      </c>
    </row>
    <row r="734" spans="2:51" s="13" customFormat="1" ht="11.25">
      <c r="B734" s="155"/>
      <c r="D734" s="149" t="s">
        <v>157</v>
      </c>
      <c r="E734" s="156" t="s">
        <v>19</v>
      </c>
      <c r="F734" s="157" t="s">
        <v>1313</v>
      </c>
      <c r="H734" s="158">
        <v>3.4</v>
      </c>
      <c r="I734" s="159"/>
      <c r="L734" s="155"/>
      <c r="M734" s="160"/>
      <c r="T734" s="161"/>
      <c r="AT734" s="156" t="s">
        <v>157</v>
      </c>
      <c r="AU734" s="156" t="s">
        <v>82</v>
      </c>
      <c r="AV734" s="13" t="s">
        <v>82</v>
      </c>
      <c r="AW734" s="13" t="s">
        <v>33</v>
      </c>
      <c r="AX734" s="13" t="s">
        <v>72</v>
      </c>
      <c r="AY734" s="156" t="s">
        <v>146</v>
      </c>
    </row>
    <row r="735" spans="2:51" s="12" customFormat="1" ht="11.25">
      <c r="B735" s="148"/>
      <c r="D735" s="149" t="s">
        <v>157</v>
      </c>
      <c r="E735" s="150" t="s">
        <v>19</v>
      </c>
      <c r="F735" s="151" t="s">
        <v>1032</v>
      </c>
      <c r="H735" s="150" t="s">
        <v>19</v>
      </c>
      <c r="I735" s="152"/>
      <c r="L735" s="148"/>
      <c r="M735" s="153"/>
      <c r="T735" s="154"/>
      <c r="AT735" s="150" t="s">
        <v>157</v>
      </c>
      <c r="AU735" s="150" t="s">
        <v>82</v>
      </c>
      <c r="AV735" s="12" t="s">
        <v>80</v>
      </c>
      <c r="AW735" s="12" t="s">
        <v>33</v>
      </c>
      <c r="AX735" s="12" t="s">
        <v>72</v>
      </c>
      <c r="AY735" s="150" t="s">
        <v>146</v>
      </c>
    </row>
    <row r="736" spans="2:51" s="13" customFormat="1" ht="11.25">
      <c r="B736" s="155"/>
      <c r="D736" s="149" t="s">
        <v>157</v>
      </c>
      <c r="E736" s="156" t="s">
        <v>19</v>
      </c>
      <c r="F736" s="157" t="s">
        <v>1314</v>
      </c>
      <c r="H736" s="158">
        <v>1.73</v>
      </c>
      <c r="I736" s="159"/>
      <c r="L736" s="155"/>
      <c r="M736" s="160"/>
      <c r="T736" s="161"/>
      <c r="AT736" s="156" t="s">
        <v>157</v>
      </c>
      <c r="AU736" s="156" t="s">
        <v>82</v>
      </c>
      <c r="AV736" s="13" t="s">
        <v>82</v>
      </c>
      <c r="AW736" s="13" t="s">
        <v>33</v>
      </c>
      <c r="AX736" s="13" t="s">
        <v>72</v>
      </c>
      <c r="AY736" s="156" t="s">
        <v>146</v>
      </c>
    </row>
    <row r="737" spans="2:51" s="12" customFormat="1" ht="11.25">
      <c r="B737" s="148"/>
      <c r="D737" s="149" t="s">
        <v>157</v>
      </c>
      <c r="E737" s="150" t="s">
        <v>19</v>
      </c>
      <c r="F737" s="151" t="s">
        <v>529</v>
      </c>
      <c r="H737" s="150" t="s">
        <v>19</v>
      </c>
      <c r="I737" s="152"/>
      <c r="L737" s="148"/>
      <c r="M737" s="153"/>
      <c r="T737" s="154"/>
      <c r="AT737" s="150" t="s">
        <v>157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146</v>
      </c>
    </row>
    <row r="738" spans="2:51" s="13" customFormat="1" ht="11.25">
      <c r="B738" s="155"/>
      <c r="D738" s="149" t="s">
        <v>157</v>
      </c>
      <c r="E738" s="156" t="s">
        <v>19</v>
      </c>
      <c r="F738" s="157" t="s">
        <v>1315</v>
      </c>
      <c r="H738" s="158">
        <v>11.73</v>
      </c>
      <c r="I738" s="159"/>
      <c r="L738" s="155"/>
      <c r="M738" s="160"/>
      <c r="T738" s="161"/>
      <c r="AT738" s="156" t="s">
        <v>157</v>
      </c>
      <c r="AU738" s="156" t="s">
        <v>82</v>
      </c>
      <c r="AV738" s="13" t="s">
        <v>82</v>
      </c>
      <c r="AW738" s="13" t="s">
        <v>33</v>
      </c>
      <c r="AX738" s="13" t="s">
        <v>72</v>
      </c>
      <c r="AY738" s="156" t="s">
        <v>146</v>
      </c>
    </row>
    <row r="739" spans="2:51" s="12" customFormat="1" ht="11.25">
      <c r="B739" s="148"/>
      <c r="D739" s="149" t="s">
        <v>157</v>
      </c>
      <c r="E739" s="150" t="s">
        <v>19</v>
      </c>
      <c r="F739" s="151" t="s">
        <v>1001</v>
      </c>
      <c r="H739" s="150" t="s">
        <v>19</v>
      </c>
      <c r="I739" s="152"/>
      <c r="L739" s="148"/>
      <c r="M739" s="153"/>
      <c r="T739" s="154"/>
      <c r="AT739" s="150" t="s">
        <v>157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146</v>
      </c>
    </row>
    <row r="740" spans="2:51" s="13" customFormat="1" ht="11.25">
      <c r="B740" s="155"/>
      <c r="D740" s="149" t="s">
        <v>157</v>
      </c>
      <c r="E740" s="156" t="s">
        <v>19</v>
      </c>
      <c r="F740" s="157" t="s">
        <v>1002</v>
      </c>
      <c r="H740" s="158">
        <v>9.4600000000000009</v>
      </c>
      <c r="I740" s="159"/>
      <c r="L740" s="155"/>
      <c r="M740" s="160"/>
      <c r="T740" s="161"/>
      <c r="AT740" s="156" t="s">
        <v>157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146</v>
      </c>
    </row>
    <row r="741" spans="2:51" s="12" customFormat="1" ht="11.25">
      <c r="B741" s="148"/>
      <c r="D741" s="149" t="s">
        <v>157</v>
      </c>
      <c r="E741" s="150" t="s">
        <v>19</v>
      </c>
      <c r="F741" s="151" t="s">
        <v>1003</v>
      </c>
      <c r="H741" s="150" t="s">
        <v>19</v>
      </c>
      <c r="I741" s="152"/>
      <c r="L741" s="148"/>
      <c r="M741" s="153"/>
      <c r="T741" s="154"/>
      <c r="AT741" s="150" t="s">
        <v>157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146</v>
      </c>
    </row>
    <row r="742" spans="2:51" s="13" customFormat="1" ht="11.25">
      <c r="B742" s="155"/>
      <c r="D742" s="149" t="s">
        <v>157</v>
      </c>
      <c r="E742" s="156" t="s">
        <v>19</v>
      </c>
      <c r="F742" s="157" t="s">
        <v>1004</v>
      </c>
      <c r="H742" s="158">
        <v>8.35</v>
      </c>
      <c r="I742" s="159"/>
      <c r="L742" s="155"/>
      <c r="M742" s="160"/>
      <c r="T742" s="161"/>
      <c r="AT742" s="156" t="s">
        <v>157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146</v>
      </c>
    </row>
    <row r="743" spans="2:51" s="12" customFormat="1" ht="11.25">
      <c r="B743" s="148"/>
      <c r="D743" s="149" t="s">
        <v>157</v>
      </c>
      <c r="E743" s="150" t="s">
        <v>19</v>
      </c>
      <c r="F743" s="151" t="s">
        <v>1005</v>
      </c>
      <c r="H743" s="150" t="s">
        <v>19</v>
      </c>
      <c r="I743" s="152"/>
      <c r="L743" s="148"/>
      <c r="M743" s="153"/>
      <c r="T743" s="154"/>
      <c r="AT743" s="150" t="s">
        <v>157</v>
      </c>
      <c r="AU743" s="150" t="s">
        <v>82</v>
      </c>
      <c r="AV743" s="12" t="s">
        <v>80</v>
      </c>
      <c r="AW743" s="12" t="s">
        <v>33</v>
      </c>
      <c r="AX743" s="12" t="s">
        <v>72</v>
      </c>
      <c r="AY743" s="150" t="s">
        <v>146</v>
      </c>
    </row>
    <row r="744" spans="2:51" s="13" customFormat="1" ht="11.25">
      <c r="B744" s="155"/>
      <c r="D744" s="149" t="s">
        <v>157</v>
      </c>
      <c r="E744" s="156" t="s">
        <v>19</v>
      </c>
      <c r="F744" s="157" t="s">
        <v>1006</v>
      </c>
      <c r="H744" s="158">
        <v>21.48</v>
      </c>
      <c r="I744" s="159"/>
      <c r="L744" s="155"/>
      <c r="M744" s="160"/>
      <c r="T744" s="161"/>
      <c r="AT744" s="156" t="s">
        <v>157</v>
      </c>
      <c r="AU744" s="156" t="s">
        <v>82</v>
      </c>
      <c r="AV744" s="13" t="s">
        <v>82</v>
      </c>
      <c r="AW744" s="13" t="s">
        <v>33</v>
      </c>
      <c r="AX744" s="13" t="s">
        <v>72</v>
      </c>
      <c r="AY744" s="156" t="s">
        <v>146</v>
      </c>
    </row>
    <row r="745" spans="2:51" s="12" customFormat="1" ht="11.25">
      <c r="B745" s="148"/>
      <c r="D745" s="149" t="s">
        <v>157</v>
      </c>
      <c r="E745" s="150" t="s">
        <v>19</v>
      </c>
      <c r="F745" s="151" t="s">
        <v>1007</v>
      </c>
      <c r="H745" s="150" t="s">
        <v>19</v>
      </c>
      <c r="I745" s="152"/>
      <c r="L745" s="148"/>
      <c r="M745" s="153"/>
      <c r="T745" s="154"/>
      <c r="AT745" s="150" t="s">
        <v>157</v>
      </c>
      <c r="AU745" s="150" t="s">
        <v>82</v>
      </c>
      <c r="AV745" s="12" t="s">
        <v>80</v>
      </c>
      <c r="AW745" s="12" t="s">
        <v>33</v>
      </c>
      <c r="AX745" s="12" t="s">
        <v>72</v>
      </c>
      <c r="AY745" s="150" t="s">
        <v>146</v>
      </c>
    </row>
    <row r="746" spans="2:51" s="13" customFormat="1" ht="11.25">
      <c r="B746" s="155"/>
      <c r="D746" s="149" t="s">
        <v>157</v>
      </c>
      <c r="E746" s="156" t="s">
        <v>19</v>
      </c>
      <c r="F746" s="157" t="s">
        <v>1008</v>
      </c>
      <c r="H746" s="158">
        <v>11.28</v>
      </c>
      <c r="I746" s="159"/>
      <c r="L746" s="155"/>
      <c r="M746" s="160"/>
      <c r="T746" s="161"/>
      <c r="AT746" s="156" t="s">
        <v>157</v>
      </c>
      <c r="AU746" s="156" t="s">
        <v>82</v>
      </c>
      <c r="AV746" s="13" t="s">
        <v>82</v>
      </c>
      <c r="AW746" s="13" t="s">
        <v>33</v>
      </c>
      <c r="AX746" s="13" t="s">
        <v>72</v>
      </c>
      <c r="AY746" s="156" t="s">
        <v>146</v>
      </c>
    </row>
    <row r="747" spans="2:51" s="12" customFormat="1" ht="11.25">
      <c r="B747" s="148"/>
      <c r="D747" s="149" t="s">
        <v>157</v>
      </c>
      <c r="E747" s="150" t="s">
        <v>19</v>
      </c>
      <c r="F747" s="151" t="s">
        <v>1009</v>
      </c>
      <c r="H747" s="150" t="s">
        <v>19</v>
      </c>
      <c r="I747" s="152"/>
      <c r="L747" s="148"/>
      <c r="M747" s="153"/>
      <c r="T747" s="154"/>
      <c r="AT747" s="150" t="s">
        <v>157</v>
      </c>
      <c r="AU747" s="150" t="s">
        <v>82</v>
      </c>
      <c r="AV747" s="12" t="s">
        <v>80</v>
      </c>
      <c r="AW747" s="12" t="s">
        <v>33</v>
      </c>
      <c r="AX747" s="12" t="s">
        <v>72</v>
      </c>
      <c r="AY747" s="150" t="s">
        <v>146</v>
      </c>
    </row>
    <row r="748" spans="2:51" s="13" customFormat="1" ht="11.25">
      <c r="B748" s="155"/>
      <c r="D748" s="149" t="s">
        <v>157</v>
      </c>
      <c r="E748" s="156" t="s">
        <v>19</v>
      </c>
      <c r="F748" s="157" t="s">
        <v>1316</v>
      </c>
      <c r="H748" s="158">
        <v>8.39</v>
      </c>
      <c r="I748" s="159"/>
      <c r="L748" s="155"/>
      <c r="M748" s="160"/>
      <c r="T748" s="161"/>
      <c r="AT748" s="156" t="s">
        <v>157</v>
      </c>
      <c r="AU748" s="156" t="s">
        <v>82</v>
      </c>
      <c r="AV748" s="13" t="s">
        <v>82</v>
      </c>
      <c r="AW748" s="13" t="s">
        <v>33</v>
      </c>
      <c r="AX748" s="13" t="s">
        <v>72</v>
      </c>
      <c r="AY748" s="156" t="s">
        <v>146</v>
      </c>
    </row>
    <row r="749" spans="2:51" s="12" customFormat="1" ht="11.25">
      <c r="B749" s="148"/>
      <c r="D749" s="149" t="s">
        <v>157</v>
      </c>
      <c r="E749" s="150" t="s">
        <v>19</v>
      </c>
      <c r="F749" s="151" t="s">
        <v>1011</v>
      </c>
      <c r="H749" s="150" t="s">
        <v>19</v>
      </c>
      <c r="I749" s="152"/>
      <c r="L749" s="148"/>
      <c r="M749" s="153"/>
      <c r="T749" s="154"/>
      <c r="AT749" s="150" t="s">
        <v>157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146</v>
      </c>
    </row>
    <row r="750" spans="2:51" s="13" customFormat="1" ht="11.25">
      <c r="B750" s="155"/>
      <c r="D750" s="149" t="s">
        <v>157</v>
      </c>
      <c r="E750" s="156" t="s">
        <v>19</v>
      </c>
      <c r="F750" s="157" t="s">
        <v>1012</v>
      </c>
      <c r="H750" s="158">
        <v>22.88</v>
      </c>
      <c r="I750" s="159"/>
      <c r="L750" s="155"/>
      <c r="M750" s="160"/>
      <c r="T750" s="161"/>
      <c r="AT750" s="156" t="s">
        <v>157</v>
      </c>
      <c r="AU750" s="156" t="s">
        <v>82</v>
      </c>
      <c r="AV750" s="13" t="s">
        <v>82</v>
      </c>
      <c r="AW750" s="13" t="s">
        <v>33</v>
      </c>
      <c r="AX750" s="13" t="s">
        <v>72</v>
      </c>
      <c r="AY750" s="156" t="s">
        <v>146</v>
      </c>
    </row>
    <row r="751" spans="2:51" s="12" customFormat="1" ht="11.25">
      <c r="B751" s="148"/>
      <c r="D751" s="149" t="s">
        <v>157</v>
      </c>
      <c r="E751" s="150" t="s">
        <v>19</v>
      </c>
      <c r="F751" s="151" t="s">
        <v>1077</v>
      </c>
      <c r="H751" s="150" t="s">
        <v>19</v>
      </c>
      <c r="I751" s="152"/>
      <c r="L751" s="148"/>
      <c r="M751" s="153"/>
      <c r="T751" s="154"/>
      <c r="AT751" s="150" t="s">
        <v>157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146</v>
      </c>
    </row>
    <row r="752" spans="2:51" s="13" customFormat="1" ht="11.25">
      <c r="B752" s="155"/>
      <c r="D752" s="149" t="s">
        <v>157</v>
      </c>
      <c r="E752" s="156" t="s">
        <v>19</v>
      </c>
      <c r="F752" s="157" t="s">
        <v>1078</v>
      </c>
      <c r="H752" s="158">
        <v>2.39</v>
      </c>
      <c r="I752" s="159"/>
      <c r="L752" s="155"/>
      <c r="M752" s="160"/>
      <c r="T752" s="161"/>
      <c r="AT752" s="156" t="s">
        <v>157</v>
      </c>
      <c r="AU752" s="156" t="s">
        <v>82</v>
      </c>
      <c r="AV752" s="13" t="s">
        <v>82</v>
      </c>
      <c r="AW752" s="13" t="s">
        <v>33</v>
      </c>
      <c r="AX752" s="13" t="s">
        <v>72</v>
      </c>
      <c r="AY752" s="156" t="s">
        <v>146</v>
      </c>
    </row>
    <row r="753" spans="2:65" s="14" customFormat="1" ht="11.25">
      <c r="B753" s="162"/>
      <c r="D753" s="149" t="s">
        <v>157</v>
      </c>
      <c r="E753" s="163" t="s">
        <v>19</v>
      </c>
      <c r="F753" s="164" t="s">
        <v>161</v>
      </c>
      <c r="H753" s="165">
        <v>711.82</v>
      </c>
      <c r="I753" s="166"/>
      <c r="L753" s="162"/>
      <c r="M753" s="167"/>
      <c r="T753" s="168"/>
      <c r="AT753" s="163" t="s">
        <v>157</v>
      </c>
      <c r="AU753" s="163" t="s">
        <v>82</v>
      </c>
      <c r="AV753" s="14" t="s">
        <v>147</v>
      </c>
      <c r="AW753" s="14" t="s">
        <v>33</v>
      </c>
      <c r="AX753" s="14" t="s">
        <v>80</v>
      </c>
      <c r="AY753" s="163" t="s">
        <v>146</v>
      </c>
    </row>
    <row r="754" spans="2:65" s="1" customFormat="1" ht="16.5" customHeight="1">
      <c r="B754" s="32"/>
      <c r="C754" s="131" t="s">
        <v>693</v>
      </c>
      <c r="D754" s="131" t="s">
        <v>149</v>
      </c>
      <c r="E754" s="132" t="s">
        <v>1317</v>
      </c>
      <c r="F754" s="133" t="s">
        <v>1318</v>
      </c>
      <c r="G754" s="134" t="s">
        <v>1319</v>
      </c>
      <c r="H754" s="135">
        <v>40</v>
      </c>
      <c r="I754" s="136"/>
      <c r="J754" s="137">
        <f>ROUND(I754*H754,2)</f>
        <v>0</v>
      </c>
      <c r="K754" s="133" t="s">
        <v>19</v>
      </c>
      <c r="L754" s="32"/>
      <c r="M754" s="138" t="s">
        <v>19</v>
      </c>
      <c r="N754" s="139" t="s">
        <v>43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147</v>
      </c>
      <c r="AT754" s="142" t="s">
        <v>149</v>
      </c>
      <c r="AU754" s="142" t="s">
        <v>82</v>
      </c>
      <c r="AY754" s="17" t="s">
        <v>146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147</v>
      </c>
      <c r="BM754" s="142" t="s">
        <v>1320</v>
      </c>
    </row>
    <row r="755" spans="2:65" s="1" customFormat="1" ht="16.5" customHeight="1">
      <c r="B755" s="32"/>
      <c r="C755" s="131" t="s">
        <v>1321</v>
      </c>
      <c r="D755" s="131" t="s">
        <v>149</v>
      </c>
      <c r="E755" s="132" t="s">
        <v>1322</v>
      </c>
      <c r="F755" s="133" t="s">
        <v>1323</v>
      </c>
      <c r="G755" s="134" t="s">
        <v>199</v>
      </c>
      <c r="H755" s="135">
        <v>1</v>
      </c>
      <c r="I755" s="136"/>
      <c r="J755" s="137">
        <f>ROUND(I755*H755,2)</f>
        <v>0</v>
      </c>
      <c r="K755" s="133" t="s">
        <v>19</v>
      </c>
      <c r="L755" s="32"/>
      <c r="M755" s="138" t="s">
        <v>19</v>
      </c>
      <c r="N755" s="139" t="s">
        <v>43</v>
      </c>
      <c r="P755" s="140">
        <f>O755*H755</f>
        <v>0</v>
      </c>
      <c r="Q755" s="140">
        <v>0</v>
      </c>
      <c r="R755" s="140">
        <f>Q755*H755</f>
        <v>0</v>
      </c>
      <c r="S755" s="140">
        <v>0</v>
      </c>
      <c r="T755" s="141">
        <f>S755*H755</f>
        <v>0</v>
      </c>
      <c r="AR755" s="142" t="s">
        <v>147</v>
      </c>
      <c r="AT755" s="142" t="s">
        <v>149</v>
      </c>
      <c r="AU755" s="142" t="s">
        <v>82</v>
      </c>
      <c r="AY755" s="17" t="s">
        <v>146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147</v>
      </c>
      <c r="BM755" s="142" t="s">
        <v>1324</v>
      </c>
    </row>
    <row r="756" spans="2:65" s="1" customFormat="1" ht="16.5" customHeight="1">
      <c r="B756" s="32"/>
      <c r="C756" s="131" t="s">
        <v>1325</v>
      </c>
      <c r="D756" s="131" t="s">
        <v>149</v>
      </c>
      <c r="E756" s="132" t="s">
        <v>1326</v>
      </c>
      <c r="F756" s="133" t="s">
        <v>1327</v>
      </c>
      <c r="G756" s="134" t="s">
        <v>787</v>
      </c>
      <c r="H756" s="135">
        <v>1</v>
      </c>
      <c r="I756" s="136"/>
      <c r="J756" s="137">
        <f>ROUND(I756*H756,2)</f>
        <v>0</v>
      </c>
      <c r="K756" s="133" t="s">
        <v>19</v>
      </c>
      <c r="L756" s="32"/>
      <c r="M756" s="138" t="s">
        <v>19</v>
      </c>
      <c r="N756" s="139" t="s">
        <v>43</v>
      </c>
      <c r="P756" s="140">
        <f>O756*H756</f>
        <v>0</v>
      </c>
      <c r="Q756" s="140">
        <v>0</v>
      </c>
      <c r="R756" s="140">
        <f>Q756*H756</f>
        <v>0</v>
      </c>
      <c r="S756" s="140">
        <v>0</v>
      </c>
      <c r="T756" s="141">
        <f>S756*H756</f>
        <v>0</v>
      </c>
      <c r="AR756" s="142" t="s">
        <v>147</v>
      </c>
      <c r="AT756" s="142" t="s">
        <v>149</v>
      </c>
      <c r="AU756" s="142" t="s">
        <v>82</v>
      </c>
      <c r="AY756" s="17" t="s">
        <v>146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7" t="s">
        <v>80</v>
      </c>
      <c r="BK756" s="143">
        <f>ROUND(I756*H756,2)</f>
        <v>0</v>
      </c>
      <c r="BL756" s="17" t="s">
        <v>147</v>
      </c>
      <c r="BM756" s="142" t="s">
        <v>1328</v>
      </c>
    </row>
    <row r="757" spans="2:65" s="1" customFormat="1" ht="16.5" customHeight="1">
      <c r="B757" s="32"/>
      <c r="C757" s="131" t="s">
        <v>1329</v>
      </c>
      <c r="D757" s="131" t="s">
        <v>149</v>
      </c>
      <c r="E757" s="132" t="s">
        <v>1330</v>
      </c>
      <c r="F757" s="133" t="s">
        <v>1331</v>
      </c>
      <c r="G757" s="134" t="s">
        <v>787</v>
      </c>
      <c r="H757" s="135">
        <v>1</v>
      </c>
      <c r="I757" s="136"/>
      <c r="J757" s="137">
        <f>ROUND(I757*H757,2)</f>
        <v>0</v>
      </c>
      <c r="K757" s="133" t="s">
        <v>19</v>
      </c>
      <c r="L757" s="32"/>
      <c r="M757" s="138" t="s">
        <v>19</v>
      </c>
      <c r="N757" s="139" t="s">
        <v>43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147</v>
      </c>
      <c r="AT757" s="142" t="s">
        <v>149</v>
      </c>
      <c r="AU757" s="142" t="s">
        <v>82</v>
      </c>
      <c r="AY757" s="17" t="s">
        <v>146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7" t="s">
        <v>80</v>
      </c>
      <c r="BK757" s="143">
        <f>ROUND(I757*H757,2)</f>
        <v>0</v>
      </c>
      <c r="BL757" s="17" t="s">
        <v>147</v>
      </c>
      <c r="BM757" s="142" t="s">
        <v>1332</v>
      </c>
    </row>
    <row r="758" spans="2:65" s="11" customFormat="1" ht="22.9" customHeight="1">
      <c r="B758" s="119"/>
      <c r="D758" s="120" t="s">
        <v>71</v>
      </c>
      <c r="E758" s="129" t="s">
        <v>208</v>
      </c>
      <c r="F758" s="129" t="s">
        <v>209</v>
      </c>
      <c r="I758" s="122"/>
      <c r="J758" s="130">
        <f>BK758</f>
        <v>0</v>
      </c>
      <c r="L758" s="119"/>
      <c r="M758" s="124"/>
      <c r="P758" s="125">
        <f>SUM(P759:P792)</f>
        <v>0</v>
      </c>
      <c r="R758" s="125">
        <f>SUM(R759:R792)</f>
        <v>0</v>
      </c>
      <c r="T758" s="126">
        <f>SUM(T759:T792)</f>
        <v>0</v>
      </c>
      <c r="AR758" s="120" t="s">
        <v>80</v>
      </c>
      <c r="AT758" s="127" t="s">
        <v>71</v>
      </c>
      <c r="AU758" s="127" t="s">
        <v>80</v>
      </c>
      <c r="AY758" s="120" t="s">
        <v>146</v>
      </c>
      <c r="BK758" s="128">
        <f>SUM(BK759:BK792)</f>
        <v>0</v>
      </c>
    </row>
    <row r="759" spans="2:65" s="1" customFormat="1" ht="24.2" customHeight="1">
      <c r="B759" s="32"/>
      <c r="C759" s="131" t="s">
        <v>1333</v>
      </c>
      <c r="D759" s="131" t="s">
        <v>149</v>
      </c>
      <c r="E759" s="132" t="s">
        <v>1334</v>
      </c>
      <c r="F759" s="133" t="s">
        <v>1335</v>
      </c>
      <c r="G759" s="134" t="s">
        <v>213</v>
      </c>
      <c r="H759" s="135">
        <v>277.61200000000002</v>
      </c>
      <c r="I759" s="136"/>
      <c r="J759" s="137">
        <f>ROUND(I759*H759,2)</f>
        <v>0</v>
      </c>
      <c r="K759" s="133" t="s">
        <v>638</v>
      </c>
      <c r="L759" s="32"/>
      <c r="M759" s="138" t="s">
        <v>19</v>
      </c>
      <c r="N759" s="139" t="s">
        <v>43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147</v>
      </c>
      <c r="AT759" s="142" t="s">
        <v>149</v>
      </c>
      <c r="AU759" s="142" t="s">
        <v>82</v>
      </c>
      <c r="AY759" s="17" t="s">
        <v>146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147</v>
      </c>
      <c r="BM759" s="142" t="s">
        <v>1336</v>
      </c>
    </row>
    <row r="760" spans="2:65" s="1" customFormat="1" ht="11.25">
      <c r="B760" s="32"/>
      <c r="D760" s="144" t="s">
        <v>155</v>
      </c>
      <c r="F760" s="145" t="s">
        <v>1337</v>
      </c>
      <c r="I760" s="146"/>
      <c r="L760" s="32"/>
      <c r="M760" s="147"/>
      <c r="T760" s="53"/>
      <c r="AT760" s="17" t="s">
        <v>155</v>
      </c>
      <c r="AU760" s="17" t="s">
        <v>82</v>
      </c>
    </row>
    <row r="761" spans="2:65" s="1" customFormat="1" ht="21.75" customHeight="1">
      <c r="B761" s="32"/>
      <c r="C761" s="131" t="s">
        <v>159</v>
      </c>
      <c r="D761" s="131" t="s">
        <v>149</v>
      </c>
      <c r="E761" s="132" t="s">
        <v>1338</v>
      </c>
      <c r="F761" s="133" t="s">
        <v>1339</v>
      </c>
      <c r="G761" s="134" t="s">
        <v>213</v>
      </c>
      <c r="H761" s="135">
        <v>277.61200000000002</v>
      </c>
      <c r="I761" s="136"/>
      <c r="J761" s="137">
        <f>ROUND(I761*H761,2)</f>
        <v>0</v>
      </c>
      <c r="K761" s="133" t="s">
        <v>638</v>
      </c>
      <c r="L761" s="32"/>
      <c r="M761" s="138" t="s">
        <v>19</v>
      </c>
      <c r="N761" s="139" t="s">
        <v>43</v>
      </c>
      <c r="P761" s="140">
        <f>O761*H761</f>
        <v>0</v>
      </c>
      <c r="Q761" s="140">
        <v>0</v>
      </c>
      <c r="R761" s="140">
        <f>Q761*H761</f>
        <v>0</v>
      </c>
      <c r="S761" s="140">
        <v>0</v>
      </c>
      <c r="T761" s="141">
        <f>S761*H761</f>
        <v>0</v>
      </c>
      <c r="AR761" s="142" t="s">
        <v>147</v>
      </c>
      <c r="AT761" s="142" t="s">
        <v>149</v>
      </c>
      <c r="AU761" s="142" t="s">
        <v>82</v>
      </c>
      <c r="AY761" s="17" t="s">
        <v>146</v>
      </c>
      <c r="BE761" s="143">
        <f>IF(N761="základní",J761,0)</f>
        <v>0</v>
      </c>
      <c r="BF761" s="143">
        <f>IF(N761="snížená",J761,0)</f>
        <v>0</v>
      </c>
      <c r="BG761" s="143">
        <f>IF(N761="zákl. přenesená",J761,0)</f>
        <v>0</v>
      </c>
      <c r="BH761" s="143">
        <f>IF(N761="sníž. přenesená",J761,0)</f>
        <v>0</v>
      </c>
      <c r="BI761" s="143">
        <f>IF(N761="nulová",J761,0)</f>
        <v>0</v>
      </c>
      <c r="BJ761" s="17" t="s">
        <v>80</v>
      </c>
      <c r="BK761" s="143">
        <f>ROUND(I761*H761,2)</f>
        <v>0</v>
      </c>
      <c r="BL761" s="17" t="s">
        <v>147</v>
      </c>
      <c r="BM761" s="142" t="s">
        <v>1340</v>
      </c>
    </row>
    <row r="762" spans="2:65" s="1" customFormat="1" ht="11.25">
      <c r="B762" s="32"/>
      <c r="D762" s="144" t="s">
        <v>155</v>
      </c>
      <c r="F762" s="145" t="s">
        <v>1341</v>
      </c>
      <c r="I762" s="146"/>
      <c r="L762" s="32"/>
      <c r="M762" s="147"/>
      <c r="T762" s="53"/>
      <c r="AT762" s="17" t="s">
        <v>155</v>
      </c>
      <c r="AU762" s="17" t="s">
        <v>82</v>
      </c>
    </row>
    <row r="763" spans="2:65" s="1" customFormat="1" ht="24.2" customHeight="1">
      <c r="B763" s="32"/>
      <c r="C763" s="131" t="s">
        <v>1342</v>
      </c>
      <c r="D763" s="131" t="s">
        <v>149</v>
      </c>
      <c r="E763" s="132" t="s">
        <v>1343</v>
      </c>
      <c r="F763" s="133" t="s">
        <v>1344</v>
      </c>
      <c r="G763" s="134" t="s">
        <v>213</v>
      </c>
      <c r="H763" s="135">
        <v>5274.7039999999997</v>
      </c>
      <c r="I763" s="136"/>
      <c r="J763" s="137">
        <f>ROUND(I763*H763,2)</f>
        <v>0</v>
      </c>
      <c r="K763" s="133" t="s">
        <v>638</v>
      </c>
      <c r="L763" s="32"/>
      <c r="M763" s="138" t="s">
        <v>19</v>
      </c>
      <c r="N763" s="139" t="s">
        <v>43</v>
      </c>
      <c r="P763" s="140">
        <f>O763*H763</f>
        <v>0</v>
      </c>
      <c r="Q763" s="140">
        <v>0</v>
      </c>
      <c r="R763" s="140">
        <f>Q763*H763</f>
        <v>0</v>
      </c>
      <c r="S763" s="140">
        <v>0</v>
      </c>
      <c r="T763" s="141">
        <f>S763*H763</f>
        <v>0</v>
      </c>
      <c r="AR763" s="142" t="s">
        <v>147</v>
      </c>
      <c r="AT763" s="142" t="s">
        <v>149</v>
      </c>
      <c r="AU763" s="142" t="s">
        <v>82</v>
      </c>
      <c r="AY763" s="17" t="s">
        <v>146</v>
      </c>
      <c r="BE763" s="143">
        <f>IF(N763="základní",J763,0)</f>
        <v>0</v>
      </c>
      <c r="BF763" s="143">
        <f>IF(N763="snížená",J763,0)</f>
        <v>0</v>
      </c>
      <c r="BG763" s="143">
        <f>IF(N763="zákl. přenesená",J763,0)</f>
        <v>0</v>
      </c>
      <c r="BH763" s="143">
        <f>IF(N763="sníž. přenesená",J763,0)</f>
        <v>0</v>
      </c>
      <c r="BI763" s="143">
        <f>IF(N763="nulová",J763,0)</f>
        <v>0</v>
      </c>
      <c r="BJ763" s="17" t="s">
        <v>80</v>
      </c>
      <c r="BK763" s="143">
        <f>ROUND(I763*H763,2)</f>
        <v>0</v>
      </c>
      <c r="BL763" s="17" t="s">
        <v>147</v>
      </c>
      <c r="BM763" s="142" t="s">
        <v>1345</v>
      </c>
    </row>
    <row r="764" spans="2:65" s="1" customFormat="1" ht="11.25">
      <c r="B764" s="32"/>
      <c r="D764" s="144" t="s">
        <v>155</v>
      </c>
      <c r="F764" s="145" t="s">
        <v>1346</v>
      </c>
      <c r="I764" s="146"/>
      <c r="L764" s="32"/>
      <c r="M764" s="147"/>
      <c r="T764" s="53"/>
      <c r="AT764" s="17" t="s">
        <v>155</v>
      </c>
      <c r="AU764" s="17" t="s">
        <v>82</v>
      </c>
    </row>
    <row r="765" spans="2:65" s="13" customFormat="1" ht="11.25">
      <c r="B765" s="155"/>
      <c r="D765" s="149" t="s">
        <v>157</v>
      </c>
      <c r="E765" s="156" t="s">
        <v>19</v>
      </c>
      <c r="F765" s="157" t="s">
        <v>1347</v>
      </c>
      <c r="H765" s="158">
        <v>5274.7039999999997</v>
      </c>
      <c r="I765" s="159"/>
      <c r="L765" s="155"/>
      <c r="M765" s="160"/>
      <c r="T765" s="161"/>
      <c r="AT765" s="156" t="s">
        <v>157</v>
      </c>
      <c r="AU765" s="156" t="s">
        <v>82</v>
      </c>
      <c r="AV765" s="13" t="s">
        <v>82</v>
      </c>
      <c r="AW765" s="13" t="s">
        <v>33</v>
      </c>
      <c r="AX765" s="13" t="s">
        <v>80</v>
      </c>
      <c r="AY765" s="156" t="s">
        <v>146</v>
      </c>
    </row>
    <row r="766" spans="2:65" s="1" customFormat="1" ht="24.2" customHeight="1">
      <c r="B766" s="32"/>
      <c r="C766" s="131" t="s">
        <v>1348</v>
      </c>
      <c r="D766" s="131" t="s">
        <v>149</v>
      </c>
      <c r="E766" s="132" t="s">
        <v>1349</v>
      </c>
      <c r="F766" s="133" t="s">
        <v>1350</v>
      </c>
      <c r="G766" s="134" t="s">
        <v>213</v>
      </c>
      <c r="H766" s="135">
        <v>103.548</v>
      </c>
      <c r="I766" s="136"/>
      <c r="J766" s="137">
        <f>ROUND(I766*H766,2)</f>
        <v>0</v>
      </c>
      <c r="K766" s="133" t="s">
        <v>638</v>
      </c>
      <c r="L766" s="32"/>
      <c r="M766" s="138" t="s">
        <v>19</v>
      </c>
      <c r="N766" s="139" t="s">
        <v>43</v>
      </c>
      <c r="P766" s="140">
        <f>O766*H766</f>
        <v>0</v>
      </c>
      <c r="Q766" s="140">
        <v>0</v>
      </c>
      <c r="R766" s="140">
        <f>Q766*H766</f>
        <v>0</v>
      </c>
      <c r="S766" s="140">
        <v>0</v>
      </c>
      <c r="T766" s="141">
        <f>S766*H766</f>
        <v>0</v>
      </c>
      <c r="AR766" s="142" t="s">
        <v>147</v>
      </c>
      <c r="AT766" s="142" t="s">
        <v>149</v>
      </c>
      <c r="AU766" s="142" t="s">
        <v>82</v>
      </c>
      <c r="AY766" s="17" t="s">
        <v>146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147</v>
      </c>
      <c r="BM766" s="142" t="s">
        <v>1351</v>
      </c>
    </row>
    <row r="767" spans="2:65" s="1" customFormat="1" ht="11.25">
      <c r="B767" s="32"/>
      <c r="D767" s="144" t="s">
        <v>155</v>
      </c>
      <c r="F767" s="145" t="s">
        <v>1352</v>
      </c>
      <c r="I767" s="146"/>
      <c r="L767" s="32"/>
      <c r="M767" s="147"/>
      <c r="T767" s="53"/>
      <c r="AT767" s="17" t="s">
        <v>155</v>
      </c>
      <c r="AU767" s="17" t="s">
        <v>82</v>
      </c>
    </row>
    <row r="768" spans="2:65" s="13" customFormat="1" ht="11.25">
      <c r="B768" s="155"/>
      <c r="D768" s="149" t="s">
        <v>157</v>
      </c>
      <c r="E768" s="156" t="s">
        <v>19</v>
      </c>
      <c r="F768" s="157" t="s">
        <v>1353</v>
      </c>
      <c r="H768" s="158">
        <v>23.923999999999999</v>
      </c>
      <c r="I768" s="159"/>
      <c r="L768" s="155"/>
      <c r="M768" s="160"/>
      <c r="T768" s="161"/>
      <c r="AT768" s="156" t="s">
        <v>157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146</v>
      </c>
    </row>
    <row r="769" spans="2:65" s="13" customFormat="1" ht="11.25">
      <c r="B769" s="155"/>
      <c r="D769" s="149" t="s">
        <v>157</v>
      </c>
      <c r="E769" s="156" t="s">
        <v>19</v>
      </c>
      <c r="F769" s="157" t="s">
        <v>1354</v>
      </c>
      <c r="H769" s="158">
        <v>20.47</v>
      </c>
      <c r="I769" s="159"/>
      <c r="L769" s="155"/>
      <c r="M769" s="160"/>
      <c r="T769" s="161"/>
      <c r="AT769" s="156" t="s">
        <v>157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146</v>
      </c>
    </row>
    <row r="770" spans="2:65" s="13" customFormat="1" ht="11.25">
      <c r="B770" s="155"/>
      <c r="D770" s="149" t="s">
        <v>157</v>
      </c>
      <c r="E770" s="156" t="s">
        <v>19</v>
      </c>
      <c r="F770" s="157" t="s">
        <v>1355</v>
      </c>
      <c r="H770" s="158">
        <v>59.154000000000003</v>
      </c>
      <c r="I770" s="159"/>
      <c r="L770" s="155"/>
      <c r="M770" s="160"/>
      <c r="T770" s="161"/>
      <c r="AT770" s="156" t="s">
        <v>157</v>
      </c>
      <c r="AU770" s="156" t="s">
        <v>82</v>
      </c>
      <c r="AV770" s="13" t="s">
        <v>82</v>
      </c>
      <c r="AW770" s="13" t="s">
        <v>33</v>
      </c>
      <c r="AX770" s="13" t="s">
        <v>72</v>
      </c>
      <c r="AY770" s="156" t="s">
        <v>146</v>
      </c>
    </row>
    <row r="771" spans="2:65" s="14" customFormat="1" ht="11.25">
      <c r="B771" s="162"/>
      <c r="D771" s="149" t="s">
        <v>157</v>
      </c>
      <c r="E771" s="163" t="s">
        <v>19</v>
      </c>
      <c r="F771" s="164" t="s">
        <v>161</v>
      </c>
      <c r="H771" s="165">
        <v>103.548</v>
      </c>
      <c r="I771" s="166"/>
      <c r="L771" s="162"/>
      <c r="M771" s="167"/>
      <c r="T771" s="168"/>
      <c r="AT771" s="163" t="s">
        <v>157</v>
      </c>
      <c r="AU771" s="163" t="s">
        <v>82</v>
      </c>
      <c r="AV771" s="14" t="s">
        <v>147</v>
      </c>
      <c r="AW771" s="14" t="s">
        <v>33</v>
      </c>
      <c r="AX771" s="14" t="s">
        <v>80</v>
      </c>
      <c r="AY771" s="163" t="s">
        <v>146</v>
      </c>
    </row>
    <row r="772" spans="2:65" s="1" customFormat="1" ht="24.2" customHeight="1">
      <c r="B772" s="32"/>
      <c r="C772" s="131" t="s">
        <v>1356</v>
      </c>
      <c r="D772" s="131" t="s">
        <v>149</v>
      </c>
      <c r="E772" s="132" t="s">
        <v>1357</v>
      </c>
      <c r="F772" s="133" t="s">
        <v>1358</v>
      </c>
      <c r="G772" s="134" t="s">
        <v>213</v>
      </c>
      <c r="H772" s="135">
        <v>97.86</v>
      </c>
      <c r="I772" s="136"/>
      <c r="J772" s="137">
        <f>ROUND(I772*H772,2)</f>
        <v>0</v>
      </c>
      <c r="K772" s="133" t="s">
        <v>638</v>
      </c>
      <c r="L772" s="32"/>
      <c r="M772" s="138" t="s">
        <v>19</v>
      </c>
      <c r="N772" s="139" t="s">
        <v>43</v>
      </c>
      <c r="P772" s="140">
        <f>O772*H772</f>
        <v>0</v>
      </c>
      <c r="Q772" s="140">
        <v>0</v>
      </c>
      <c r="R772" s="140">
        <f>Q772*H772</f>
        <v>0</v>
      </c>
      <c r="S772" s="140">
        <v>0</v>
      </c>
      <c r="T772" s="141">
        <f>S772*H772</f>
        <v>0</v>
      </c>
      <c r="AR772" s="142" t="s">
        <v>147</v>
      </c>
      <c r="AT772" s="142" t="s">
        <v>149</v>
      </c>
      <c r="AU772" s="142" t="s">
        <v>82</v>
      </c>
      <c r="AY772" s="17" t="s">
        <v>146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7" t="s">
        <v>80</v>
      </c>
      <c r="BK772" s="143">
        <f>ROUND(I772*H772,2)</f>
        <v>0</v>
      </c>
      <c r="BL772" s="17" t="s">
        <v>147</v>
      </c>
      <c r="BM772" s="142" t="s">
        <v>1359</v>
      </c>
    </row>
    <row r="773" spans="2:65" s="1" customFormat="1" ht="11.25">
      <c r="B773" s="32"/>
      <c r="D773" s="144" t="s">
        <v>155</v>
      </c>
      <c r="F773" s="145" t="s">
        <v>1360</v>
      </c>
      <c r="I773" s="146"/>
      <c r="L773" s="32"/>
      <c r="M773" s="147"/>
      <c r="T773" s="53"/>
      <c r="AT773" s="17" t="s">
        <v>155</v>
      </c>
      <c r="AU773" s="17" t="s">
        <v>82</v>
      </c>
    </row>
    <row r="774" spans="2:65" s="13" customFormat="1" ht="11.25">
      <c r="B774" s="155"/>
      <c r="D774" s="149" t="s">
        <v>157</v>
      </c>
      <c r="E774" s="156" t="s">
        <v>19</v>
      </c>
      <c r="F774" s="157" t="s">
        <v>1361</v>
      </c>
      <c r="H774" s="158">
        <v>21.077999999999999</v>
      </c>
      <c r="I774" s="159"/>
      <c r="L774" s="155"/>
      <c r="M774" s="160"/>
      <c r="T774" s="161"/>
      <c r="AT774" s="156" t="s">
        <v>157</v>
      </c>
      <c r="AU774" s="156" t="s">
        <v>82</v>
      </c>
      <c r="AV774" s="13" t="s">
        <v>82</v>
      </c>
      <c r="AW774" s="13" t="s">
        <v>33</v>
      </c>
      <c r="AX774" s="13" t="s">
        <v>72</v>
      </c>
      <c r="AY774" s="156" t="s">
        <v>146</v>
      </c>
    </row>
    <row r="775" spans="2:65" s="13" customFormat="1" ht="11.25">
      <c r="B775" s="155"/>
      <c r="D775" s="149" t="s">
        <v>157</v>
      </c>
      <c r="E775" s="156" t="s">
        <v>19</v>
      </c>
      <c r="F775" s="157" t="s">
        <v>1362</v>
      </c>
      <c r="H775" s="158">
        <v>69.528000000000006</v>
      </c>
      <c r="I775" s="159"/>
      <c r="L775" s="155"/>
      <c r="M775" s="160"/>
      <c r="T775" s="161"/>
      <c r="AT775" s="156" t="s">
        <v>157</v>
      </c>
      <c r="AU775" s="156" t="s">
        <v>82</v>
      </c>
      <c r="AV775" s="13" t="s">
        <v>82</v>
      </c>
      <c r="AW775" s="13" t="s">
        <v>33</v>
      </c>
      <c r="AX775" s="13" t="s">
        <v>72</v>
      </c>
      <c r="AY775" s="156" t="s">
        <v>146</v>
      </c>
    </row>
    <row r="776" spans="2:65" s="13" customFormat="1" ht="11.25">
      <c r="B776" s="155"/>
      <c r="D776" s="149" t="s">
        <v>157</v>
      </c>
      <c r="E776" s="156" t="s">
        <v>19</v>
      </c>
      <c r="F776" s="157" t="s">
        <v>1363</v>
      </c>
      <c r="H776" s="158">
        <v>7.2539999999999996</v>
      </c>
      <c r="I776" s="159"/>
      <c r="L776" s="155"/>
      <c r="M776" s="160"/>
      <c r="T776" s="161"/>
      <c r="AT776" s="156" t="s">
        <v>157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146</v>
      </c>
    </row>
    <row r="777" spans="2:65" s="14" customFormat="1" ht="11.25">
      <c r="B777" s="162"/>
      <c r="D777" s="149" t="s">
        <v>157</v>
      </c>
      <c r="E777" s="163" t="s">
        <v>19</v>
      </c>
      <c r="F777" s="164" t="s">
        <v>161</v>
      </c>
      <c r="H777" s="165">
        <v>97.86</v>
      </c>
      <c r="I777" s="166"/>
      <c r="L777" s="162"/>
      <c r="M777" s="167"/>
      <c r="T777" s="168"/>
      <c r="AT777" s="163" t="s">
        <v>157</v>
      </c>
      <c r="AU777" s="163" t="s">
        <v>82</v>
      </c>
      <c r="AV777" s="14" t="s">
        <v>147</v>
      </c>
      <c r="AW777" s="14" t="s">
        <v>33</v>
      </c>
      <c r="AX777" s="14" t="s">
        <v>80</v>
      </c>
      <c r="AY777" s="163" t="s">
        <v>146</v>
      </c>
    </row>
    <row r="778" spans="2:65" s="1" customFormat="1" ht="24.2" customHeight="1">
      <c r="B778" s="32"/>
      <c r="C778" s="131" t="s">
        <v>1364</v>
      </c>
      <c r="D778" s="131" t="s">
        <v>149</v>
      </c>
      <c r="E778" s="132" t="s">
        <v>1365</v>
      </c>
      <c r="F778" s="133" t="s">
        <v>1366</v>
      </c>
      <c r="G778" s="134" t="s">
        <v>213</v>
      </c>
      <c r="H778" s="135">
        <v>11.169</v>
      </c>
      <c r="I778" s="136"/>
      <c r="J778" s="137">
        <f>ROUND(I778*H778,2)</f>
        <v>0</v>
      </c>
      <c r="K778" s="133" t="s">
        <v>638</v>
      </c>
      <c r="L778" s="32"/>
      <c r="M778" s="138" t="s">
        <v>19</v>
      </c>
      <c r="N778" s="139" t="s">
        <v>43</v>
      </c>
      <c r="P778" s="140">
        <f>O778*H778</f>
        <v>0</v>
      </c>
      <c r="Q778" s="140">
        <v>0</v>
      </c>
      <c r="R778" s="140">
        <f>Q778*H778</f>
        <v>0</v>
      </c>
      <c r="S778" s="140">
        <v>0</v>
      </c>
      <c r="T778" s="141">
        <f>S778*H778</f>
        <v>0</v>
      </c>
      <c r="AR778" s="142" t="s">
        <v>147</v>
      </c>
      <c r="AT778" s="142" t="s">
        <v>149</v>
      </c>
      <c r="AU778" s="142" t="s">
        <v>82</v>
      </c>
      <c r="AY778" s="17" t="s">
        <v>146</v>
      </c>
      <c r="BE778" s="143">
        <f>IF(N778="základní",J778,0)</f>
        <v>0</v>
      </c>
      <c r="BF778" s="143">
        <f>IF(N778="snížená",J778,0)</f>
        <v>0</v>
      </c>
      <c r="BG778" s="143">
        <f>IF(N778="zákl. přenesená",J778,0)</f>
        <v>0</v>
      </c>
      <c r="BH778" s="143">
        <f>IF(N778="sníž. přenesená",J778,0)</f>
        <v>0</v>
      </c>
      <c r="BI778" s="143">
        <f>IF(N778="nulová",J778,0)</f>
        <v>0</v>
      </c>
      <c r="BJ778" s="17" t="s">
        <v>80</v>
      </c>
      <c r="BK778" s="143">
        <f>ROUND(I778*H778,2)</f>
        <v>0</v>
      </c>
      <c r="BL778" s="17" t="s">
        <v>147</v>
      </c>
      <c r="BM778" s="142" t="s">
        <v>1367</v>
      </c>
    </row>
    <row r="779" spans="2:65" s="1" customFormat="1" ht="11.25">
      <c r="B779" s="32"/>
      <c r="D779" s="144" t="s">
        <v>155</v>
      </c>
      <c r="F779" s="145" t="s">
        <v>1368</v>
      </c>
      <c r="I779" s="146"/>
      <c r="L779" s="32"/>
      <c r="M779" s="147"/>
      <c r="T779" s="53"/>
      <c r="AT779" s="17" t="s">
        <v>155</v>
      </c>
      <c r="AU779" s="17" t="s">
        <v>82</v>
      </c>
    </row>
    <row r="780" spans="2:65" s="13" customFormat="1" ht="11.25">
      <c r="B780" s="155"/>
      <c r="D780" s="149" t="s">
        <v>157</v>
      </c>
      <c r="E780" s="156" t="s">
        <v>19</v>
      </c>
      <c r="F780" s="157" t="s">
        <v>1369</v>
      </c>
      <c r="H780" s="158">
        <v>11.169</v>
      </c>
      <c r="I780" s="159"/>
      <c r="L780" s="155"/>
      <c r="M780" s="160"/>
      <c r="T780" s="161"/>
      <c r="AT780" s="156" t="s">
        <v>157</v>
      </c>
      <c r="AU780" s="156" t="s">
        <v>82</v>
      </c>
      <c r="AV780" s="13" t="s">
        <v>82</v>
      </c>
      <c r="AW780" s="13" t="s">
        <v>33</v>
      </c>
      <c r="AX780" s="13" t="s">
        <v>80</v>
      </c>
      <c r="AY780" s="156" t="s">
        <v>146</v>
      </c>
    </row>
    <row r="781" spans="2:65" s="1" customFormat="1" ht="24.2" customHeight="1">
      <c r="B781" s="32"/>
      <c r="C781" s="131" t="s">
        <v>1370</v>
      </c>
      <c r="D781" s="131" t="s">
        <v>149</v>
      </c>
      <c r="E781" s="132" t="s">
        <v>1371</v>
      </c>
      <c r="F781" s="133" t="s">
        <v>1372</v>
      </c>
      <c r="G781" s="134" t="s">
        <v>213</v>
      </c>
      <c r="H781" s="135">
        <v>23.283999999999999</v>
      </c>
      <c r="I781" s="136"/>
      <c r="J781" s="137">
        <f>ROUND(I781*H781,2)</f>
        <v>0</v>
      </c>
      <c r="K781" s="133" t="s">
        <v>638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147</v>
      </c>
      <c r="AT781" s="142" t="s">
        <v>149</v>
      </c>
      <c r="AU781" s="142" t="s">
        <v>82</v>
      </c>
      <c r="AY781" s="17" t="s">
        <v>146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147</v>
      </c>
      <c r="BM781" s="142" t="s">
        <v>1373</v>
      </c>
    </row>
    <row r="782" spans="2:65" s="1" customFormat="1" ht="11.25">
      <c r="B782" s="32"/>
      <c r="D782" s="144" t="s">
        <v>155</v>
      </c>
      <c r="F782" s="145" t="s">
        <v>1374</v>
      </c>
      <c r="I782" s="146"/>
      <c r="L782" s="32"/>
      <c r="M782" s="147"/>
      <c r="T782" s="53"/>
      <c r="AT782" s="17" t="s">
        <v>155</v>
      </c>
      <c r="AU782" s="17" t="s">
        <v>82</v>
      </c>
    </row>
    <row r="783" spans="2:65" s="13" customFormat="1" ht="11.25">
      <c r="B783" s="155"/>
      <c r="D783" s="149" t="s">
        <v>157</v>
      </c>
      <c r="E783" s="156" t="s">
        <v>19</v>
      </c>
      <c r="F783" s="157" t="s">
        <v>1375</v>
      </c>
      <c r="H783" s="158">
        <v>23.283999999999999</v>
      </c>
      <c r="I783" s="159"/>
      <c r="L783" s="155"/>
      <c r="M783" s="160"/>
      <c r="T783" s="161"/>
      <c r="AT783" s="156" t="s">
        <v>157</v>
      </c>
      <c r="AU783" s="156" t="s">
        <v>82</v>
      </c>
      <c r="AV783" s="13" t="s">
        <v>82</v>
      </c>
      <c r="AW783" s="13" t="s">
        <v>33</v>
      </c>
      <c r="AX783" s="13" t="s">
        <v>80</v>
      </c>
      <c r="AY783" s="156" t="s">
        <v>146</v>
      </c>
    </row>
    <row r="784" spans="2:65" s="1" customFormat="1" ht="24.2" customHeight="1">
      <c r="B784" s="32"/>
      <c r="C784" s="131" t="s">
        <v>1376</v>
      </c>
      <c r="D784" s="131" t="s">
        <v>149</v>
      </c>
      <c r="E784" s="132" t="s">
        <v>1377</v>
      </c>
      <c r="F784" s="133" t="s">
        <v>695</v>
      </c>
      <c r="G784" s="134" t="s">
        <v>213</v>
      </c>
      <c r="H784" s="135">
        <v>21.75</v>
      </c>
      <c r="I784" s="136"/>
      <c r="J784" s="137">
        <f>ROUND(I784*H784,2)</f>
        <v>0</v>
      </c>
      <c r="K784" s="133" t="s">
        <v>638</v>
      </c>
      <c r="L784" s="32"/>
      <c r="M784" s="138" t="s">
        <v>19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147</v>
      </c>
      <c r="AT784" s="142" t="s">
        <v>149</v>
      </c>
      <c r="AU784" s="142" t="s">
        <v>82</v>
      </c>
      <c r="AY784" s="17" t="s">
        <v>146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147</v>
      </c>
      <c r="BM784" s="142" t="s">
        <v>1378</v>
      </c>
    </row>
    <row r="785" spans="2:65" s="1" customFormat="1" ht="11.25">
      <c r="B785" s="32"/>
      <c r="D785" s="144" t="s">
        <v>155</v>
      </c>
      <c r="F785" s="145" t="s">
        <v>1379</v>
      </c>
      <c r="I785" s="146"/>
      <c r="L785" s="32"/>
      <c r="M785" s="147"/>
      <c r="T785" s="53"/>
      <c r="AT785" s="17" t="s">
        <v>155</v>
      </c>
      <c r="AU785" s="17" t="s">
        <v>82</v>
      </c>
    </row>
    <row r="786" spans="2:65" s="13" customFormat="1" ht="11.25">
      <c r="B786" s="155"/>
      <c r="D786" s="149" t="s">
        <v>157</v>
      </c>
      <c r="E786" s="156" t="s">
        <v>19</v>
      </c>
      <c r="F786" s="157" t="s">
        <v>1380</v>
      </c>
      <c r="H786" s="158">
        <v>21.75</v>
      </c>
      <c r="I786" s="159"/>
      <c r="L786" s="155"/>
      <c r="M786" s="160"/>
      <c r="T786" s="161"/>
      <c r="AT786" s="156" t="s">
        <v>157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146</v>
      </c>
    </row>
    <row r="787" spans="2:65" s="1" customFormat="1" ht="24.2" customHeight="1">
      <c r="B787" s="32"/>
      <c r="C787" s="131" t="s">
        <v>1381</v>
      </c>
      <c r="D787" s="131" t="s">
        <v>149</v>
      </c>
      <c r="E787" s="132" t="s">
        <v>242</v>
      </c>
      <c r="F787" s="133" t="s">
        <v>243</v>
      </c>
      <c r="G787" s="134" t="s">
        <v>213</v>
      </c>
      <c r="H787" s="135">
        <v>16.536999999999999</v>
      </c>
      <c r="I787" s="136"/>
      <c r="J787" s="137">
        <f>ROUND(I787*H787,2)</f>
        <v>0</v>
      </c>
      <c r="K787" s="133" t="s">
        <v>638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147</v>
      </c>
      <c r="AT787" s="142" t="s">
        <v>149</v>
      </c>
      <c r="AU787" s="142" t="s">
        <v>82</v>
      </c>
      <c r="AY787" s="17" t="s">
        <v>146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147</v>
      </c>
      <c r="BM787" s="142" t="s">
        <v>1382</v>
      </c>
    </row>
    <row r="788" spans="2:65" s="1" customFormat="1" ht="11.25">
      <c r="B788" s="32"/>
      <c r="D788" s="144" t="s">
        <v>155</v>
      </c>
      <c r="F788" s="145" t="s">
        <v>1383</v>
      </c>
      <c r="I788" s="146"/>
      <c r="L788" s="32"/>
      <c r="M788" s="147"/>
      <c r="T788" s="53"/>
      <c r="AT788" s="17" t="s">
        <v>155</v>
      </c>
      <c r="AU788" s="17" t="s">
        <v>82</v>
      </c>
    </row>
    <row r="789" spans="2:65" s="13" customFormat="1" ht="11.25">
      <c r="B789" s="155"/>
      <c r="D789" s="149" t="s">
        <v>157</v>
      </c>
      <c r="E789" s="156" t="s">
        <v>19</v>
      </c>
      <c r="F789" s="157" t="s">
        <v>1384</v>
      </c>
      <c r="H789" s="158">
        <v>16.536999999999999</v>
      </c>
      <c r="I789" s="159"/>
      <c r="L789" s="155"/>
      <c r="M789" s="160"/>
      <c r="T789" s="161"/>
      <c r="AT789" s="156" t="s">
        <v>157</v>
      </c>
      <c r="AU789" s="156" t="s">
        <v>82</v>
      </c>
      <c r="AV789" s="13" t="s">
        <v>82</v>
      </c>
      <c r="AW789" s="13" t="s">
        <v>33</v>
      </c>
      <c r="AX789" s="13" t="s">
        <v>80</v>
      </c>
      <c r="AY789" s="156" t="s">
        <v>146</v>
      </c>
    </row>
    <row r="790" spans="2:65" s="1" customFormat="1" ht="24.2" customHeight="1">
      <c r="B790" s="32"/>
      <c r="C790" s="131" t="s">
        <v>1385</v>
      </c>
      <c r="D790" s="131" t="s">
        <v>149</v>
      </c>
      <c r="E790" s="132" t="s">
        <v>1386</v>
      </c>
      <c r="F790" s="133" t="s">
        <v>1387</v>
      </c>
      <c r="G790" s="134" t="s">
        <v>213</v>
      </c>
      <c r="H790" s="135">
        <v>3.464</v>
      </c>
      <c r="I790" s="136"/>
      <c r="J790" s="137">
        <f>ROUND(I790*H790,2)</f>
        <v>0</v>
      </c>
      <c r="K790" s="133" t="s">
        <v>638</v>
      </c>
      <c r="L790" s="32"/>
      <c r="M790" s="138" t="s">
        <v>19</v>
      </c>
      <c r="N790" s="139" t="s">
        <v>43</v>
      </c>
      <c r="P790" s="140">
        <f>O790*H790</f>
        <v>0</v>
      </c>
      <c r="Q790" s="140">
        <v>0</v>
      </c>
      <c r="R790" s="140">
        <f>Q790*H790</f>
        <v>0</v>
      </c>
      <c r="S790" s="140">
        <v>0</v>
      </c>
      <c r="T790" s="141">
        <f>S790*H790</f>
        <v>0</v>
      </c>
      <c r="AR790" s="142" t="s">
        <v>147</v>
      </c>
      <c r="AT790" s="142" t="s">
        <v>149</v>
      </c>
      <c r="AU790" s="142" t="s">
        <v>82</v>
      </c>
      <c r="AY790" s="17" t="s">
        <v>146</v>
      </c>
      <c r="BE790" s="143">
        <f>IF(N790="základní",J790,0)</f>
        <v>0</v>
      </c>
      <c r="BF790" s="143">
        <f>IF(N790="snížená",J790,0)</f>
        <v>0</v>
      </c>
      <c r="BG790" s="143">
        <f>IF(N790="zákl. přenesená",J790,0)</f>
        <v>0</v>
      </c>
      <c r="BH790" s="143">
        <f>IF(N790="sníž. přenesená",J790,0)</f>
        <v>0</v>
      </c>
      <c r="BI790" s="143">
        <f>IF(N790="nulová",J790,0)</f>
        <v>0</v>
      </c>
      <c r="BJ790" s="17" t="s">
        <v>80</v>
      </c>
      <c r="BK790" s="143">
        <f>ROUND(I790*H790,2)</f>
        <v>0</v>
      </c>
      <c r="BL790" s="17" t="s">
        <v>147</v>
      </c>
      <c r="BM790" s="142" t="s">
        <v>1388</v>
      </c>
    </row>
    <row r="791" spans="2:65" s="1" customFormat="1" ht="11.25">
      <c r="B791" s="32"/>
      <c r="D791" s="144" t="s">
        <v>155</v>
      </c>
      <c r="F791" s="145" t="s">
        <v>1389</v>
      </c>
      <c r="I791" s="146"/>
      <c r="L791" s="32"/>
      <c r="M791" s="147"/>
      <c r="T791" s="53"/>
      <c r="AT791" s="17" t="s">
        <v>155</v>
      </c>
      <c r="AU791" s="17" t="s">
        <v>82</v>
      </c>
    </row>
    <row r="792" spans="2:65" s="13" customFormat="1" ht="11.25">
      <c r="B792" s="155"/>
      <c r="D792" s="149" t="s">
        <v>157</v>
      </c>
      <c r="E792" s="156" t="s">
        <v>19</v>
      </c>
      <c r="F792" s="157" t="s">
        <v>1390</v>
      </c>
      <c r="H792" s="158">
        <v>3.464</v>
      </c>
      <c r="I792" s="159"/>
      <c r="L792" s="155"/>
      <c r="M792" s="160"/>
      <c r="T792" s="161"/>
      <c r="AT792" s="156" t="s">
        <v>157</v>
      </c>
      <c r="AU792" s="156" t="s">
        <v>82</v>
      </c>
      <c r="AV792" s="13" t="s">
        <v>82</v>
      </c>
      <c r="AW792" s="13" t="s">
        <v>33</v>
      </c>
      <c r="AX792" s="13" t="s">
        <v>80</v>
      </c>
      <c r="AY792" s="156" t="s">
        <v>146</v>
      </c>
    </row>
    <row r="793" spans="2:65" s="11" customFormat="1" ht="22.9" customHeight="1">
      <c r="B793" s="119"/>
      <c r="D793" s="120" t="s">
        <v>71</v>
      </c>
      <c r="E793" s="129" t="s">
        <v>276</v>
      </c>
      <c r="F793" s="129" t="s">
        <v>277</v>
      </c>
      <c r="I793" s="122"/>
      <c r="J793" s="130">
        <f>BK793</f>
        <v>0</v>
      </c>
      <c r="L793" s="119"/>
      <c r="M793" s="124"/>
      <c r="P793" s="125">
        <f>SUM(P794:P795)</f>
        <v>0</v>
      </c>
      <c r="R793" s="125">
        <f>SUM(R794:R795)</f>
        <v>0</v>
      </c>
      <c r="T793" s="126">
        <f>SUM(T794:T795)</f>
        <v>0</v>
      </c>
      <c r="AR793" s="120" t="s">
        <v>80</v>
      </c>
      <c r="AT793" s="127" t="s">
        <v>71</v>
      </c>
      <c r="AU793" s="127" t="s">
        <v>80</v>
      </c>
      <c r="AY793" s="120" t="s">
        <v>146</v>
      </c>
      <c r="BK793" s="128">
        <f>SUM(BK794:BK795)</f>
        <v>0</v>
      </c>
    </row>
    <row r="794" spans="2:65" s="1" customFormat="1" ht="33" customHeight="1">
      <c r="B794" s="32"/>
      <c r="C794" s="131" t="s">
        <v>1391</v>
      </c>
      <c r="D794" s="131" t="s">
        <v>149</v>
      </c>
      <c r="E794" s="132" t="s">
        <v>504</v>
      </c>
      <c r="F794" s="133" t="s">
        <v>891</v>
      </c>
      <c r="G794" s="134" t="s">
        <v>213</v>
      </c>
      <c r="H794" s="135">
        <v>83.611000000000004</v>
      </c>
      <c r="I794" s="136"/>
      <c r="J794" s="137">
        <f>ROUND(I794*H794,2)</f>
        <v>0</v>
      </c>
      <c r="K794" s="133" t="s">
        <v>638</v>
      </c>
      <c r="L794" s="32"/>
      <c r="M794" s="138" t="s">
        <v>19</v>
      </c>
      <c r="N794" s="139" t="s">
        <v>43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147</v>
      </c>
      <c r="AT794" s="142" t="s">
        <v>149</v>
      </c>
      <c r="AU794" s="142" t="s">
        <v>82</v>
      </c>
      <c r="AY794" s="17" t="s">
        <v>146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7" t="s">
        <v>80</v>
      </c>
      <c r="BK794" s="143">
        <f>ROUND(I794*H794,2)</f>
        <v>0</v>
      </c>
      <c r="BL794" s="17" t="s">
        <v>147</v>
      </c>
      <c r="BM794" s="142" t="s">
        <v>1392</v>
      </c>
    </row>
    <row r="795" spans="2:65" s="1" customFormat="1" ht="11.25">
      <c r="B795" s="32"/>
      <c r="D795" s="144" t="s">
        <v>155</v>
      </c>
      <c r="F795" s="145" t="s">
        <v>893</v>
      </c>
      <c r="I795" s="146"/>
      <c r="L795" s="32"/>
      <c r="M795" s="147"/>
      <c r="T795" s="53"/>
      <c r="AT795" s="17" t="s">
        <v>155</v>
      </c>
      <c r="AU795" s="17" t="s">
        <v>82</v>
      </c>
    </row>
    <row r="796" spans="2:65" s="11" customFormat="1" ht="25.9" customHeight="1">
      <c r="B796" s="119"/>
      <c r="D796" s="120" t="s">
        <v>71</v>
      </c>
      <c r="E796" s="121" t="s">
        <v>283</v>
      </c>
      <c r="F796" s="121" t="s">
        <v>284</v>
      </c>
      <c r="I796" s="122"/>
      <c r="J796" s="123">
        <f>BK796</f>
        <v>0</v>
      </c>
      <c r="L796" s="119"/>
      <c r="M796" s="124"/>
      <c r="P796" s="125">
        <f>P797+P824+P829+P844+P956+P1085+P1110+P1121+P1146+P1176+P1306+P1581+P1667+P1688</f>
        <v>0</v>
      </c>
      <c r="R796" s="125">
        <f>R797+R824+R829+R844+R956+R1085+R1110+R1121+R1146+R1176+R1306+R1581+R1667+R1688</f>
        <v>53.876173590000001</v>
      </c>
      <c r="T796" s="126">
        <f>T797+T824+T829+T844+T956+T1085+T1110+T1121+T1146+T1176+T1306+T1581+T1667+T1688</f>
        <v>32.183915300000002</v>
      </c>
      <c r="AR796" s="120" t="s">
        <v>82</v>
      </c>
      <c r="AT796" s="127" t="s">
        <v>71</v>
      </c>
      <c r="AU796" s="127" t="s">
        <v>72</v>
      </c>
      <c r="AY796" s="120" t="s">
        <v>146</v>
      </c>
      <c r="BK796" s="128">
        <f>BK797+BK824+BK829+BK844+BK956+BK1085+BK1110+BK1121+BK1146+BK1176+BK1306+BK1581+BK1667+BK1688</f>
        <v>0</v>
      </c>
    </row>
    <row r="797" spans="2:65" s="11" customFormat="1" ht="22.9" customHeight="1">
      <c r="B797" s="119"/>
      <c r="D797" s="120" t="s">
        <v>71</v>
      </c>
      <c r="E797" s="129" t="s">
        <v>1393</v>
      </c>
      <c r="F797" s="129" t="s">
        <v>1394</v>
      </c>
      <c r="I797" s="122"/>
      <c r="J797" s="130">
        <f>BK797</f>
        <v>0</v>
      </c>
      <c r="L797" s="119"/>
      <c r="M797" s="124"/>
      <c r="P797" s="125">
        <f>SUM(P798:P823)</f>
        <v>0</v>
      </c>
      <c r="R797" s="125">
        <f>SUM(R798:R823)</f>
        <v>0.15920719999999999</v>
      </c>
      <c r="T797" s="126">
        <f>SUM(T798:T823)</f>
        <v>0</v>
      </c>
      <c r="AR797" s="120" t="s">
        <v>82</v>
      </c>
      <c r="AT797" s="127" t="s">
        <v>71</v>
      </c>
      <c r="AU797" s="127" t="s">
        <v>80</v>
      </c>
      <c r="AY797" s="120" t="s">
        <v>146</v>
      </c>
      <c r="BK797" s="128">
        <f>SUM(BK798:BK823)</f>
        <v>0</v>
      </c>
    </row>
    <row r="798" spans="2:65" s="1" customFormat="1" ht="24.2" customHeight="1">
      <c r="B798" s="32"/>
      <c r="C798" s="131" t="s">
        <v>642</v>
      </c>
      <c r="D798" s="131" t="s">
        <v>149</v>
      </c>
      <c r="E798" s="132" t="s">
        <v>1395</v>
      </c>
      <c r="F798" s="133" t="s">
        <v>1396</v>
      </c>
      <c r="G798" s="134" t="s">
        <v>152</v>
      </c>
      <c r="H798" s="135">
        <v>170.75</v>
      </c>
      <c r="I798" s="136"/>
      <c r="J798" s="137">
        <f>ROUND(I798*H798,2)</f>
        <v>0</v>
      </c>
      <c r="K798" s="133" t="s">
        <v>638</v>
      </c>
      <c r="L798" s="32"/>
      <c r="M798" s="138" t="s">
        <v>19</v>
      </c>
      <c r="N798" s="139" t="s">
        <v>43</v>
      </c>
      <c r="P798" s="140">
        <f>O798*H798</f>
        <v>0</v>
      </c>
      <c r="Q798" s="140">
        <v>0</v>
      </c>
      <c r="R798" s="140">
        <f>Q798*H798</f>
        <v>0</v>
      </c>
      <c r="S798" s="140">
        <v>0</v>
      </c>
      <c r="T798" s="141">
        <f>S798*H798</f>
        <v>0</v>
      </c>
      <c r="AR798" s="142" t="s">
        <v>241</v>
      </c>
      <c r="AT798" s="142" t="s">
        <v>149</v>
      </c>
      <c r="AU798" s="142" t="s">
        <v>82</v>
      </c>
      <c r="AY798" s="17" t="s">
        <v>146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7" t="s">
        <v>80</v>
      </c>
      <c r="BK798" s="143">
        <f>ROUND(I798*H798,2)</f>
        <v>0</v>
      </c>
      <c r="BL798" s="17" t="s">
        <v>241</v>
      </c>
      <c r="BM798" s="142" t="s">
        <v>1397</v>
      </c>
    </row>
    <row r="799" spans="2:65" s="1" customFormat="1" ht="11.25">
      <c r="B799" s="32"/>
      <c r="D799" s="144" t="s">
        <v>155</v>
      </c>
      <c r="F799" s="145" t="s">
        <v>1398</v>
      </c>
      <c r="I799" s="146"/>
      <c r="L799" s="32"/>
      <c r="M799" s="147"/>
      <c r="T799" s="53"/>
      <c r="AT799" s="17" t="s">
        <v>155</v>
      </c>
      <c r="AU799" s="17" t="s">
        <v>82</v>
      </c>
    </row>
    <row r="800" spans="2:65" s="12" customFormat="1" ht="11.25">
      <c r="B800" s="148"/>
      <c r="D800" s="149" t="s">
        <v>157</v>
      </c>
      <c r="E800" s="150" t="s">
        <v>19</v>
      </c>
      <c r="F800" s="151" t="s">
        <v>1399</v>
      </c>
      <c r="H800" s="150" t="s">
        <v>19</v>
      </c>
      <c r="I800" s="152"/>
      <c r="L800" s="148"/>
      <c r="M800" s="153"/>
      <c r="T800" s="154"/>
      <c r="AT800" s="150" t="s">
        <v>157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146</v>
      </c>
    </row>
    <row r="801" spans="2:51" s="12" customFormat="1" ht="11.25">
      <c r="B801" s="148"/>
      <c r="D801" s="149" t="s">
        <v>157</v>
      </c>
      <c r="E801" s="150" t="s">
        <v>19</v>
      </c>
      <c r="F801" s="151" t="s">
        <v>515</v>
      </c>
      <c r="H801" s="150" t="s">
        <v>19</v>
      </c>
      <c r="I801" s="152"/>
      <c r="L801" s="148"/>
      <c r="M801" s="153"/>
      <c r="T801" s="154"/>
      <c r="AT801" s="150" t="s">
        <v>157</v>
      </c>
      <c r="AU801" s="150" t="s">
        <v>82</v>
      </c>
      <c r="AV801" s="12" t="s">
        <v>80</v>
      </c>
      <c r="AW801" s="12" t="s">
        <v>33</v>
      </c>
      <c r="AX801" s="12" t="s">
        <v>72</v>
      </c>
      <c r="AY801" s="150" t="s">
        <v>146</v>
      </c>
    </row>
    <row r="802" spans="2:51" s="13" customFormat="1" ht="11.25">
      <c r="B802" s="155"/>
      <c r="D802" s="149" t="s">
        <v>157</v>
      </c>
      <c r="E802" s="156" t="s">
        <v>19</v>
      </c>
      <c r="F802" s="157" t="s">
        <v>516</v>
      </c>
      <c r="H802" s="158">
        <v>11.74</v>
      </c>
      <c r="I802" s="159"/>
      <c r="L802" s="155"/>
      <c r="M802" s="160"/>
      <c r="T802" s="161"/>
      <c r="AT802" s="156" t="s">
        <v>157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146</v>
      </c>
    </row>
    <row r="803" spans="2:51" s="12" customFormat="1" ht="11.25">
      <c r="B803" s="148"/>
      <c r="D803" s="149" t="s">
        <v>157</v>
      </c>
      <c r="E803" s="150" t="s">
        <v>19</v>
      </c>
      <c r="F803" s="151" t="s">
        <v>517</v>
      </c>
      <c r="H803" s="150" t="s">
        <v>19</v>
      </c>
      <c r="I803" s="152"/>
      <c r="L803" s="148"/>
      <c r="M803" s="153"/>
      <c r="T803" s="154"/>
      <c r="AT803" s="150" t="s">
        <v>157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146</v>
      </c>
    </row>
    <row r="804" spans="2:51" s="13" customFormat="1" ht="11.25">
      <c r="B804" s="155"/>
      <c r="D804" s="149" t="s">
        <v>157</v>
      </c>
      <c r="E804" s="156" t="s">
        <v>19</v>
      </c>
      <c r="F804" s="157" t="s">
        <v>518</v>
      </c>
      <c r="H804" s="158">
        <v>29.3</v>
      </c>
      <c r="I804" s="159"/>
      <c r="L804" s="155"/>
      <c r="M804" s="160"/>
      <c r="T804" s="161"/>
      <c r="AT804" s="156" t="s">
        <v>157</v>
      </c>
      <c r="AU804" s="156" t="s">
        <v>82</v>
      </c>
      <c r="AV804" s="13" t="s">
        <v>82</v>
      </c>
      <c r="AW804" s="13" t="s">
        <v>33</v>
      </c>
      <c r="AX804" s="13" t="s">
        <v>72</v>
      </c>
      <c r="AY804" s="156" t="s">
        <v>146</v>
      </c>
    </row>
    <row r="805" spans="2:51" s="12" customFormat="1" ht="11.25">
      <c r="B805" s="148"/>
      <c r="D805" s="149" t="s">
        <v>157</v>
      </c>
      <c r="E805" s="150" t="s">
        <v>19</v>
      </c>
      <c r="F805" s="151" t="s">
        <v>519</v>
      </c>
      <c r="H805" s="150" t="s">
        <v>19</v>
      </c>
      <c r="I805" s="152"/>
      <c r="L805" s="148"/>
      <c r="M805" s="153"/>
      <c r="T805" s="154"/>
      <c r="AT805" s="150" t="s">
        <v>157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146</v>
      </c>
    </row>
    <row r="806" spans="2:51" s="13" customFormat="1" ht="11.25">
      <c r="B806" s="155"/>
      <c r="D806" s="149" t="s">
        <v>157</v>
      </c>
      <c r="E806" s="156" t="s">
        <v>19</v>
      </c>
      <c r="F806" s="157" t="s">
        <v>520</v>
      </c>
      <c r="H806" s="158">
        <v>15.02</v>
      </c>
      <c r="I806" s="159"/>
      <c r="L806" s="155"/>
      <c r="M806" s="160"/>
      <c r="T806" s="161"/>
      <c r="AT806" s="156" t="s">
        <v>157</v>
      </c>
      <c r="AU806" s="156" t="s">
        <v>82</v>
      </c>
      <c r="AV806" s="13" t="s">
        <v>82</v>
      </c>
      <c r="AW806" s="13" t="s">
        <v>33</v>
      </c>
      <c r="AX806" s="13" t="s">
        <v>72</v>
      </c>
      <c r="AY806" s="156" t="s">
        <v>146</v>
      </c>
    </row>
    <row r="807" spans="2:51" s="12" customFormat="1" ht="11.25">
      <c r="B807" s="148"/>
      <c r="D807" s="149" t="s">
        <v>157</v>
      </c>
      <c r="E807" s="150" t="s">
        <v>19</v>
      </c>
      <c r="F807" s="151" t="s">
        <v>521</v>
      </c>
      <c r="H807" s="150" t="s">
        <v>19</v>
      </c>
      <c r="I807" s="152"/>
      <c r="L807" s="148"/>
      <c r="M807" s="153"/>
      <c r="T807" s="154"/>
      <c r="AT807" s="150" t="s">
        <v>157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146</v>
      </c>
    </row>
    <row r="808" spans="2:51" s="13" customFormat="1" ht="11.25">
      <c r="B808" s="155"/>
      <c r="D808" s="149" t="s">
        <v>157</v>
      </c>
      <c r="E808" s="156" t="s">
        <v>19</v>
      </c>
      <c r="F808" s="157" t="s">
        <v>522</v>
      </c>
      <c r="H808" s="158">
        <v>10.64</v>
      </c>
      <c r="I808" s="159"/>
      <c r="L808" s="155"/>
      <c r="M808" s="160"/>
      <c r="T808" s="161"/>
      <c r="AT808" s="156" t="s">
        <v>157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146</v>
      </c>
    </row>
    <row r="809" spans="2:51" s="12" customFormat="1" ht="11.25">
      <c r="B809" s="148"/>
      <c r="D809" s="149" t="s">
        <v>157</v>
      </c>
      <c r="E809" s="150" t="s">
        <v>19</v>
      </c>
      <c r="F809" s="151" t="s">
        <v>523</v>
      </c>
      <c r="H809" s="150" t="s">
        <v>19</v>
      </c>
      <c r="I809" s="152"/>
      <c r="L809" s="148"/>
      <c r="M809" s="153"/>
      <c r="T809" s="154"/>
      <c r="AT809" s="150" t="s">
        <v>157</v>
      </c>
      <c r="AU809" s="150" t="s">
        <v>82</v>
      </c>
      <c r="AV809" s="12" t="s">
        <v>80</v>
      </c>
      <c r="AW809" s="12" t="s">
        <v>33</v>
      </c>
      <c r="AX809" s="12" t="s">
        <v>72</v>
      </c>
      <c r="AY809" s="150" t="s">
        <v>146</v>
      </c>
    </row>
    <row r="810" spans="2:51" s="13" customFormat="1" ht="11.25">
      <c r="B810" s="155"/>
      <c r="D810" s="149" t="s">
        <v>157</v>
      </c>
      <c r="E810" s="156" t="s">
        <v>19</v>
      </c>
      <c r="F810" s="157" t="s">
        <v>524</v>
      </c>
      <c r="H810" s="158">
        <v>7.66</v>
      </c>
      <c r="I810" s="159"/>
      <c r="L810" s="155"/>
      <c r="M810" s="160"/>
      <c r="T810" s="161"/>
      <c r="AT810" s="156" t="s">
        <v>157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146</v>
      </c>
    </row>
    <row r="811" spans="2:51" s="12" customFormat="1" ht="11.25">
      <c r="B811" s="148"/>
      <c r="D811" s="149" t="s">
        <v>157</v>
      </c>
      <c r="E811" s="150" t="s">
        <v>19</v>
      </c>
      <c r="F811" s="151" t="s">
        <v>525</v>
      </c>
      <c r="H811" s="150" t="s">
        <v>19</v>
      </c>
      <c r="I811" s="152"/>
      <c r="L811" s="148"/>
      <c r="M811" s="153"/>
      <c r="T811" s="154"/>
      <c r="AT811" s="150" t="s">
        <v>157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146</v>
      </c>
    </row>
    <row r="812" spans="2:51" s="13" customFormat="1" ht="11.25">
      <c r="B812" s="155"/>
      <c r="D812" s="149" t="s">
        <v>157</v>
      </c>
      <c r="E812" s="156" t="s">
        <v>19</v>
      </c>
      <c r="F812" s="157" t="s">
        <v>526</v>
      </c>
      <c r="H812" s="158">
        <v>1.43</v>
      </c>
      <c r="I812" s="159"/>
      <c r="L812" s="155"/>
      <c r="M812" s="160"/>
      <c r="T812" s="161"/>
      <c r="AT812" s="156" t="s">
        <v>157</v>
      </c>
      <c r="AU812" s="156" t="s">
        <v>82</v>
      </c>
      <c r="AV812" s="13" t="s">
        <v>82</v>
      </c>
      <c r="AW812" s="13" t="s">
        <v>33</v>
      </c>
      <c r="AX812" s="13" t="s">
        <v>72</v>
      </c>
      <c r="AY812" s="156" t="s">
        <v>146</v>
      </c>
    </row>
    <row r="813" spans="2:51" s="12" customFormat="1" ht="11.25">
      <c r="B813" s="148"/>
      <c r="D813" s="149" t="s">
        <v>157</v>
      </c>
      <c r="E813" s="150" t="s">
        <v>19</v>
      </c>
      <c r="F813" s="151" t="s">
        <v>527</v>
      </c>
      <c r="H813" s="150" t="s">
        <v>19</v>
      </c>
      <c r="I813" s="152"/>
      <c r="L813" s="148"/>
      <c r="M813" s="153"/>
      <c r="T813" s="154"/>
      <c r="AT813" s="150" t="s">
        <v>157</v>
      </c>
      <c r="AU813" s="150" t="s">
        <v>82</v>
      </c>
      <c r="AV813" s="12" t="s">
        <v>80</v>
      </c>
      <c r="AW813" s="12" t="s">
        <v>33</v>
      </c>
      <c r="AX813" s="12" t="s">
        <v>72</v>
      </c>
      <c r="AY813" s="150" t="s">
        <v>146</v>
      </c>
    </row>
    <row r="814" spans="2:51" s="13" customFormat="1" ht="11.25">
      <c r="B814" s="155"/>
      <c r="D814" s="149" t="s">
        <v>157</v>
      </c>
      <c r="E814" s="156" t="s">
        <v>19</v>
      </c>
      <c r="F814" s="157" t="s">
        <v>528</v>
      </c>
      <c r="H814" s="158">
        <v>4.68</v>
      </c>
      <c r="I814" s="159"/>
      <c r="L814" s="155"/>
      <c r="M814" s="160"/>
      <c r="T814" s="161"/>
      <c r="AT814" s="156" t="s">
        <v>157</v>
      </c>
      <c r="AU814" s="156" t="s">
        <v>82</v>
      </c>
      <c r="AV814" s="13" t="s">
        <v>82</v>
      </c>
      <c r="AW814" s="13" t="s">
        <v>33</v>
      </c>
      <c r="AX814" s="13" t="s">
        <v>72</v>
      </c>
      <c r="AY814" s="156" t="s">
        <v>146</v>
      </c>
    </row>
    <row r="815" spans="2:51" s="12" customFormat="1" ht="11.25">
      <c r="B815" s="148"/>
      <c r="D815" s="149" t="s">
        <v>157</v>
      </c>
      <c r="E815" s="150" t="s">
        <v>19</v>
      </c>
      <c r="F815" s="151" t="s">
        <v>529</v>
      </c>
      <c r="H815" s="150" t="s">
        <v>19</v>
      </c>
      <c r="I815" s="152"/>
      <c r="L815" s="148"/>
      <c r="M815" s="153"/>
      <c r="T815" s="154"/>
      <c r="AT815" s="150" t="s">
        <v>157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146</v>
      </c>
    </row>
    <row r="816" spans="2:51" s="13" customFormat="1" ht="11.25">
      <c r="B816" s="155"/>
      <c r="D816" s="149" t="s">
        <v>157</v>
      </c>
      <c r="E816" s="156" t="s">
        <v>19</v>
      </c>
      <c r="F816" s="157" t="s">
        <v>530</v>
      </c>
      <c r="H816" s="158">
        <v>12.28</v>
      </c>
      <c r="I816" s="159"/>
      <c r="L816" s="155"/>
      <c r="M816" s="160"/>
      <c r="T816" s="161"/>
      <c r="AT816" s="156" t="s">
        <v>157</v>
      </c>
      <c r="AU816" s="156" t="s">
        <v>82</v>
      </c>
      <c r="AV816" s="13" t="s">
        <v>82</v>
      </c>
      <c r="AW816" s="13" t="s">
        <v>33</v>
      </c>
      <c r="AX816" s="13" t="s">
        <v>72</v>
      </c>
      <c r="AY816" s="156" t="s">
        <v>146</v>
      </c>
    </row>
    <row r="817" spans="2:65" s="12" customFormat="1" ht="11.25">
      <c r="B817" s="148"/>
      <c r="D817" s="149" t="s">
        <v>157</v>
      </c>
      <c r="E817" s="150" t="s">
        <v>19</v>
      </c>
      <c r="F817" s="151" t="s">
        <v>949</v>
      </c>
      <c r="H817" s="150" t="s">
        <v>19</v>
      </c>
      <c r="I817" s="152"/>
      <c r="L817" s="148"/>
      <c r="M817" s="153"/>
      <c r="T817" s="154"/>
      <c r="AT817" s="150" t="s">
        <v>157</v>
      </c>
      <c r="AU817" s="150" t="s">
        <v>82</v>
      </c>
      <c r="AV817" s="12" t="s">
        <v>80</v>
      </c>
      <c r="AW817" s="12" t="s">
        <v>33</v>
      </c>
      <c r="AX817" s="12" t="s">
        <v>72</v>
      </c>
      <c r="AY817" s="150" t="s">
        <v>146</v>
      </c>
    </row>
    <row r="818" spans="2:65" s="13" customFormat="1" ht="11.25">
      <c r="B818" s="155"/>
      <c r="D818" s="149" t="s">
        <v>157</v>
      </c>
      <c r="E818" s="156" t="s">
        <v>19</v>
      </c>
      <c r="F818" s="157" t="s">
        <v>931</v>
      </c>
      <c r="H818" s="158">
        <v>78</v>
      </c>
      <c r="I818" s="159"/>
      <c r="L818" s="155"/>
      <c r="M818" s="160"/>
      <c r="T818" s="161"/>
      <c r="AT818" s="156" t="s">
        <v>157</v>
      </c>
      <c r="AU818" s="156" t="s">
        <v>82</v>
      </c>
      <c r="AV818" s="13" t="s">
        <v>82</v>
      </c>
      <c r="AW818" s="13" t="s">
        <v>33</v>
      </c>
      <c r="AX818" s="13" t="s">
        <v>72</v>
      </c>
      <c r="AY818" s="156" t="s">
        <v>146</v>
      </c>
    </row>
    <row r="819" spans="2:65" s="14" customFormat="1" ht="11.25">
      <c r="B819" s="162"/>
      <c r="D819" s="149" t="s">
        <v>157</v>
      </c>
      <c r="E819" s="163" t="s">
        <v>19</v>
      </c>
      <c r="F819" s="164" t="s">
        <v>161</v>
      </c>
      <c r="H819" s="165">
        <v>170.75</v>
      </c>
      <c r="I819" s="166"/>
      <c r="L819" s="162"/>
      <c r="M819" s="167"/>
      <c r="T819" s="168"/>
      <c r="AT819" s="163" t="s">
        <v>157</v>
      </c>
      <c r="AU819" s="163" t="s">
        <v>82</v>
      </c>
      <c r="AV819" s="14" t="s">
        <v>147</v>
      </c>
      <c r="AW819" s="14" t="s">
        <v>33</v>
      </c>
      <c r="AX819" s="14" t="s">
        <v>80</v>
      </c>
      <c r="AY819" s="163" t="s">
        <v>146</v>
      </c>
    </row>
    <row r="820" spans="2:65" s="1" customFormat="1" ht="16.5" customHeight="1">
      <c r="B820" s="32"/>
      <c r="C820" s="174" t="s">
        <v>1400</v>
      </c>
      <c r="D820" s="174" t="s">
        <v>392</v>
      </c>
      <c r="E820" s="175" t="s">
        <v>1401</v>
      </c>
      <c r="F820" s="176" t="s">
        <v>1402</v>
      </c>
      <c r="G820" s="177" t="s">
        <v>152</v>
      </c>
      <c r="H820" s="178">
        <v>199.00899999999999</v>
      </c>
      <c r="I820" s="179"/>
      <c r="J820" s="180">
        <f>ROUND(I820*H820,2)</f>
        <v>0</v>
      </c>
      <c r="K820" s="176" t="s">
        <v>638</v>
      </c>
      <c r="L820" s="181"/>
      <c r="M820" s="182" t="s">
        <v>19</v>
      </c>
      <c r="N820" s="183" t="s">
        <v>43</v>
      </c>
      <c r="P820" s="140">
        <f>O820*H820</f>
        <v>0</v>
      </c>
      <c r="Q820" s="140">
        <v>8.0000000000000004E-4</v>
      </c>
      <c r="R820" s="140">
        <f>Q820*H820</f>
        <v>0.15920719999999999</v>
      </c>
      <c r="S820" s="140">
        <v>0</v>
      </c>
      <c r="T820" s="141">
        <f>S820*H820</f>
        <v>0</v>
      </c>
      <c r="AR820" s="142" t="s">
        <v>335</v>
      </c>
      <c r="AT820" s="142" t="s">
        <v>392</v>
      </c>
      <c r="AU820" s="142" t="s">
        <v>82</v>
      </c>
      <c r="AY820" s="17" t="s">
        <v>146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241</v>
      </c>
      <c r="BM820" s="142" t="s">
        <v>1403</v>
      </c>
    </row>
    <row r="821" spans="2:65" s="13" customFormat="1" ht="11.25">
      <c r="B821" s="155"/>
      <c r="D821" s="149" t="s">
        <v>157</v>
      </c>
      <c r="F821" s="157" t="s">
        <v>1404</v>
      </c>
      <c r="H821" s="158">
        <v>199.00899999999999</v>
      </c>
      <c r="I821" s="159"/>
      <c r="L821" s="155"/>
      <c r="M821" s="160"/>
      <c r="T821" s="161"/>
      <c r="AT821" s="156" t="s">
        <v>157</v>
      </c>
      <c r="AU821" s="156" t="s">
        <v>82</v>
      </c>
      <c r="AV821" s="13" t="s">
        <v>82</v>
      </c>
      <c r="AW821" s="13" t="s">
        <v>4</v>
      </c>
      <c r="AX821" s="13" t="s">
        <v>80</v>
      </c>
      <c r="AY821" s="156" t="s">
        <v>146</v>
      </c>
    </row>
    <row r="822" spans="2:65" s="1" customFormat="1" ht="24.2" customHeight="1">
      <c r="B822" s="32"/>
      <c r="C822" s="131" t="s">
        <v>1405</v>
      </c>
      <c r="D822" s="131" t="s">
        <v>149</v>
      </c>
      <c r="E822" s="132" t="s">
        <v>1406</v>
      </c>
      <c r="F822" s="133" t="s">
        <v>1407</v>
      </c>
      <c r="G822" s="134" t="s">
        <v>213</v>
      </c>
      <c r="H822" s="135">
        <v>0.159</v>
      </c>
      <c r="I822" s="136"/>
      <c r="J822" s="137">
        <f>ROUND(I822*H822,2)</f>
        <v>0</v>
      </c>
      <c r="K822" s="133" t="s">
        <v>638</v>
      </c>
      <c r="L822" s="32"/>
      <c r="M822" s="138" t="s">
        <v>19</v>
      </c>
      <c r="N822" s="139" t="s">
        <v>43</v>
      </c>
      <c r="P822" s="140">
        <f>O822*H822</f>
        <v>0</v>
      </c>
      <c r="Q822" s="140">
        <v>0</v>
      </c>
      <c r="R822" s="140">
        <f>Q822*H822</f>
        <v>0</v>
      </c>
      <c r="S822" s="140">
        <v>0</v>
      </c>
      <c r="T822" s="141">
        <f>S822*H822</f>
        <v>0</v>
      </c>
      <c r="AR822" s="142" t="s">
        <v>241</v>
      </c>
      <c r="AT822" s="142" t="s">
        <v>149</v>
      </c>
      <c r="AU822" s="142" t="s">
        <v>82</v>
      </c>
      <c r="AY822" s="17" t="s">
        <v>146</v>
      </c>
      <c r="BE822" s="143">
        <f>IF(N822="základní",J822,0)</f>
        <v>0</v>
      </c>
      <c r="BF822" s="143">
        <f>IF(N822="snížená",J822,0)</f>
        <v>0</v>
      </c>
      <c r="BG822" s="143">
        <f>IF(N822="zákl. přenesená",J822,0)</f>
        <v>0</v>
      </c>
      <c r="BH822" s="143">
        <f>IF(N822="sníž. přenesená",J822,0)</f>
        <v>0</v>
      </c>
      <c r="BI822" s="143">
        <f>IF(N822="nulová",J822,0)</f>
        <v>0</v>
      </c>
      <c r="BJ822" s="17" t="s">
        <v>80</v>
      </c>
      <c r="BK822" s="143">
        <f>ROUND(I822*H822,2)</f>
        <v>0</v>
      </c>
      <c r="BL822" s="17" t="s">
        <v>241</v>
      </c>
      <c r="BM822" s="142" t="s">
        <v>1408</v>
      </c>
    </row>
    <row r="823" spans="2:65" s="1" customFormat="1" ht="11.25">
      <c r="B823" s="32"/>
      <c r="D823" s="144" t="s">
        <v>155</v>
      </c>
      <c r="F823" s="145" t="s">
        <v>1409</v>
      </c>
      <c r="I823" s="146"/>
      <c r="L823" s="32"/>
      <c r="M823" s="147"/>
      <c r="T823" s="53"/>
      <c r="AT823" s="17" t="s">
        <v>155</v>
      </c>
      <c r="AU823" s="17" t="s">
        <v>82</v>
      </c>
    </row>
    <row r="824" spans="2:65" s="11" customFormat="1" ht="22.9" customHeight="1">
      <c r="B824" s="119"/>
      <c r="D824" s="120" t="s">
        <v>71</v>
      </c>
      <c r="E824" s="129" t="s">
        <v>1410</v>
      </c>
      <c r="F824" s="129" t="s">
        <v>1411</v>
      </c>
      <c r="I824" s="122"/>
      <c r="J824" s="130">
        <f>BK824</f>
        <v>0</v>
      </c>
      <c r="L824" s="119"/>
      <c r="M824" s="124"/>
      <c r="P824" s="125">
        <f>SUM(P825:P828)</f>
        <v>0</v>
      </c>
      <c r="R824" s="125">
        <f>SUM(R825:R828)</f>
        <v>6.0000000000000001E-3</v>
      </c>
      <c r="T824" s="126">
        <f>SUM(T825:T828)</f>
        <v>0</v>
      </c>
      <c r="AR824" s="120" t="s">
        <v>82</v>
      </c>
      <c r="AT824" s="127" t="s">
        <v>71</v>
      </c>
      <c r="AU824" s="127" t="s">
        <v>80</v>
      </c>
      <c r="AY824" s="120" t="s">
        <v>146</v>
      </c>
      <c r="BK824" s="128">
        <f>SUM(BK825:BK828)</f>
        <v>0</v>
      </c>
    </row>
    <row r="825" spans="2:65" s="1" customFormat="1" ht="16.5" customHeight="1">
      <c r="B825" s="32"/>
      <c r="C825" s="131" t="s">
        <v>931</v>
      </c>
      <c r="D825" s="131" t="s">
        <v>149</v>
      </c>
      <c r="E825" s="132" t="s">
        <v>1412</v>
      </c>
      <c r="F825" s="133" t="s">
        <v>1413</v>
      </c>
      <c r="G825" s="134" t="s">
        <v>787</v>
      </c>
      <c r="H825" s="135">
        <v>4</v>
      </c>
      <c r="I825" s="136"/>
      <c r="J825" s="137">
        <f>ROUND(I825*H825,2)</f>
        <v>0</v>
      </c>
      <c r="K825" s="133" t="s">
        <v>638</v>
      </c>
      <c r="L825" s="32"/>
      <c r="M825" s="138" t="s">
        <v>19</v>
      </c>
      <c r="N825" s="139" t="s">
        <v>43</v>
      </c>
      <c r="P825" s="140">
        <f>O825*H825</f>
        <v>0</v>
      </c>
      <c r="Q825" s="140">
        <v>1.5E-3</v>
      </c>
      <c r="R825" s="140">
        <f>Q825*H825</f>
        <v>6.0000000000000001E-3</v>
      </c>
      <c r="S825" s="140">
        <v>0</v>
      </c>
      <c r="T825" s="141">
        <f>S825*H825</f>
        <v>0</v>
      </c>
      <c r="AR825" s="142" t="s">
        <v>241</v>
      </c>
      <c r="AT825" s="142" t="s">
        <v>149</v>
      </c>
      <c r="AU825" s="142" t="s">
        <v>82</v>
      </c>
      <c r="AY825" s="17" t="s">
        <v>146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7" t="s">
        <v>80</v>
      </c>
      <c r="BK825" s="143">
        <f>ROUND(I825*H825,2)</f>
        <v>0</v>
      </c>
      <c r="BL825" s="17" t="s">
        <v>241</v>
      </c>
      <c r="BM825" s="142" t="s">
        <v>1414</v>
      </c>
    </row>
    <row r="826" spans="2:65" s="1" customFormat="1" ht="11.25">
      <c r="B826" s="32"/>
      <c r="D826" s="144" t="s">
        <v>155</v>
      </c>
      <c r="F826" s="145" t="s">
        <v>1415</v>
      </c>
      <c r="I826" s="146"/>
      <c r="L826" s="32"/>
      <c r="M826" s="147"/>
      <c r="T826" s="53"/>
      <c r="AT826" s="17" t="s">
        <v>155</v>
      </c>
      <c r="AU826" s="17" t="s">
        <v>82</v>
      </c>
    </row>
    <row r="827" spans="2:65" s="1" customFormat="1" ht="24.2" customHeight="1">
      <c r="B827" s="32"/>
      <c r="C827" s="131" t="s">
        <v>1416</v>
      </c>
      <c r="D827" s="131" t="s">
        <v>149</v>
      </c>
      <c r="E827" s="132" t="s">
        <v>1417</v>
      </c>
      <c r="F827" s="133" t="s">
        <v>1418</v>
      </c>
      <c r="G827" s="134" t="s">
        <v>213</v>
      </c>
      <c r="H827" s="135">
        <v>6.0000000000000001E-3</v>
      </c>
      <c r="I827" s="136"/>
      <c r="J827" s="137">
        <f>ROUND(I827*H827,2)</f>
        <v>0</v>
      </c>
      <c r="K827" s="133" t="s">
        <v>638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0</v>
      </c>
      <c r="T827" s="141">
        <f>S827*H827</f>
        <v>0</v>
      </c>
      <c r="AR827" s="142" t="s">
        <v>241</v>
      </c>
      <c r="AT827" s="142" t="s">
        <v>149</v>
      </c>
      <c r="AU827" s="142" t="s">
        <v>82</v>
      </c>
      <c r="AY827" s="17" t="s">
        <v>146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241</v>
      </c>
      <c r="BM827" s="142" t="s">
        <v>1419</v>
      </c>
    </row>
    <row r="828" spans="2:65" s="1" customFormat="1" ht="11.25">
      <c r="B828" s="32"/>
      <c r="D828" s="144" t="s">
        <v>155</v>
      </c>
      <c r="F828" s="145" t="s">
        <v>1420</v>
      </c>
      <c r="I828" s="146"/>
      <c r="L828" s="32"/>
      <c r="M828" s="147"/>
      <c r="T828" s="53"/>
      <c r="AT828" s="17" t="s">
        <v>155</v>
      </c>
      <c r="AU828" s="17" t="s">
        <v>82</v>
      </c>
    </row>
    <row r="829" spans="2:65" s="11" customFormat="1" ht="22.9" customHeight="1">
      <c r="B829" s="119"/>
      <c r="D829" s="120" t="s">
        <v>71</v>
      </c>
      <c r="E829" s="129" t="s">
        <v>1421</v>
      </c>
      <c r="F829" s="129" t="s">
        <v>1422</v>
      </c>
      <c r="I829" s="122"/>
      <c r="J829" s="130">
        <f>BK829</f>
        <v>0</v>
      </c>
      <c r="L829" s="119"/>
      <c r="M829" s="124"/>
      <c r="P829" s="125">
        <f>SUM(P830:P843)</f>
        <v>0</v>
      </c>
      <c r="R829" s="125">
        <f>SUM(R830:R843)</f>
        <v>0</v>
      </c>
      <c r="T829" s="126">
        <f>SUM(T830:T843)</f>
        <v>0.29100000000000009</v>
      </c>
      <c r="AR829" s="120" t="s">
        <v>82</v>
      </c>
      <c r="AT829" s="127" t="s">
        <v>71</v>
      </c>
      <c r="AU829" s="127" t="s">
        <v>80</v>
      </c>
      <c r="AY829" s="120" t="s">
        <v>146</v>
      </c>
      <c r="BK829" s="128">
        <f>SUM(BK830:BK843)</f>
        <v>0</v>
      </c>
    </row>
    <row r="830" spans="2:65" s="1" customFormat="1" ht="16.5" customHeight="1">
      <c r="B830" s="32"/>
      <c r="C830" s="131" t="s">
        <v>1423</v>
      </c>
      <c r="D830" s="131" t="s">
        <v>149</v>
      </c>
      <c r="E830" s="132" t="s">
        <v>1424</v>
      </c>
      <c r="F830" s="133" t="s">
        <v>1425</v>
      </c>
      <c r="G830" s="134" t="s">
        <v>1426</v>
      </c>
      <c r="H830" s="135">
        <v>5</v>
      </c>
      <c r="I830" s="136"/>
      <c r="J830" s="137">
        <f>ROUND(I830*H830,2)</f>
        <v>0</v>
      </c>
      <c r="K830" s="133" t="s">
        <v>638</v>
      </c>
      <c r="L830" s="32"/>
      <c r="M830" s="138" t="s">
        <v>19</v>
      </c>
      <c r="N830" s="139" t="s">
        <v>43</v>
      </c>
      <c r="P830" s="140">
        <f>O830*H830</f>
        <v>0</v>
      </c>
      <c r="Q830" s="140">
        <v>0</v>
      </c>
      <c r="R830" s="140">
        <f>Q830*H830</f>
        <v>0</v>
      </c>
      <c r="S830" s="140">
        <v>3.4200000000000001E-2</v>
      </c>
      <c r="T830" s="141">
        <f>S830*H830</f>
        <v>0.17100000000000001</v>
      </c>
      <c r="AR830" s="142" t="s">
        <v>241</v>
      </c>
      <c r="AT830" s="142" t="s">
        <v>149</v>
      </c>
      <c r="AU830" s="142" t="s">
        <v>82</v>
      </c>
      <c r="AY830" s="17" t="s">
        <v>146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241</v>
      </c>
      <c r="BM830" s="142" t="s">
        <v>1427</v>
      </c>
    </row>
    <row r="831" spans="2:65" s="1" customFormat="1" ht="11.25">
      <c r="B831" s="32"/>
      <c r="D831" s="144" t="s">
        <v>155</v>
      </c>
      <c r="F831" s="145" t="s">
        <v>1428</v>
      </c>
      <c r="I831" s="146"/>
      <c r="L831" s="32"/>
      <c r="M831" s="147"/>
      <c r="T831" s="53"/>
      <c r="AT831" s="17" t="s">
        <v>155</v>
      </c>
      <c r="AU831" s="17" t="s">
        <v>82</v>
      </c>
    </row>
    <row r="832" spans="2:65" s="13" customFormat="1" ht="11.25">
      <c r="B832" s="155"/>
      <c r="D832" s="149" t="s">
        <v>157</v>
      </c>
      <c r="E832" s="156" t="s">
        <v>19</v>
      </c>
      <c r="F832" s="157" t="s">
        <v>181</v>
      </c>
      <c r="H832" s="158">
        <v>5</v>
      </c>
      <c r="I832" s="159"/>
      <c r="L832" s="155"/>
      <c r="M832" s="160"/>
      <c r="T832" s="161"/>
      <c r="AT832" s="156" t="s">
        <v>157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146</v>
      </c>
    </row>
    <row r="833" spans="2:65" s="1" customFormat="1" ht="16.5" customHeight="1">
      <c r="B833" s="32"/>
      <c r="C833" s="131" t="s">
        <v>1429</v>
      </c>
      <c r="D833" s="131" t="s">
        <v>149</v>
      </c>
      <c r="E833" s="132" t="s">
        <v>1430</v>
      </c>
      <c r="F833" s="133" t="s">
        <v>1431</v>
      </c>
      <c r="G833" s="134" t="s">
        <v>1426</v>
      </c>
      <c r="H833" s="135">
        <v>5</v>
      </c>
      <c r="I833" s="136"/>
      <c r="J833" s="137">
        <f>ROUND(I833*H833,2)</f>
        <v>0</v>
      </c>
      <c r="K833" s="133" t="s">
        <v>638</v>
      </c>
      <c r="L833" s="32"/>
      <c r="M833" s="138" t="s">
        <v>19</v>
      </c>
      <c r="N833" s="139" t="s">
        <v>43</v>
      </c>
      <c r="P833" s="140">
        <f>O833*H833</f>
        <v>0</v>
      </c>
      <c r="Q833" s="140">
        <v>0</v>
      </c>
      <c r="R833" s="140">
        <f>Q833*H833</f>
        <v>0</v>
      </c>
      <c r="S833" s="140">
        <v>1.9460000000000002E-2</v>
      </c>
      <c r="T833" s="141">
        <f>S833*H833</f>
        <v>9.7300000000000011E-2</v>
      </c>
      <c r="AR833" s="142" t="s">
        <v>241</v>
      </c>
      <c r="AT833" s="142" t="s">
        <v>149</v>
      </c>
      <c r="AU833" s="142" t="s">
        <v>82</v>
      </c>
      <c r="AY833" s="17" t="s">
        <v>146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241</v>
      </c>
      <c r="BM833" s="142" t="s">
        <v>1432</v>
      </c>
    </row>
    <row r="834" spans="2:65" s="1" customFormat="1" ht="11.25">
      <c r="B834" s="32"/>
      <c r="D834" s="144" t="s">
        <v>155</v>
      </c>
      <c r="F834" s="145" t="s">
        <v>1433</v>
      </c>
      <c r="I834" s="146"/>
      <c r="L834" s="32"/>
      <c r="M834" s="147"/>
      <c r="T834" s="53"/>
      <c r="AT834" s="17" t="s">
        <v>155</v>
      </c>
      <c r="AU834" s="17" t="s">
        <v>82</v>
      </c>
    </row>
    <row r="835" spans="2:65" s="13" customFormat="1" ht="11.25">
      <c r="B835" s="155"/>
      <c r="D835" s="149" t="s">
        <v>157</v>
      </c>
      <c r="E835" s="156" t="s">
        <v>19</v>
      </c>
      <c r="F835" s="157" t="s">
        <v>181</v>
      </c>
      <c r="H835" s="158">
        <v>5</v>
      </c>
      <c r="I835" s="159"/>
      <c r="L835" s="155"/>
      <c r="M835" s="160"/>
      <c r="T835" s="161"/>
      <c r="AT835" s="156" t="s">
        <v>157</v>
      </c>
      <c r="AU835" s="156" t="s">
        <v>82</v>
      </c>
      <c r="AV835" s="13" t="s">
        <v>82</v>
      </c>
      <c r="AW835" s="13" t="s">
        <v>33</v>
      </c>
      <c r="AX835" s="13" t="s">
        <v>80</v>
      </c>
      <c r="AY835" s="156" t="s">
        <v>146</v>
      </c>
    </row>
    <row r="836" spans="2:65" s="1" customFormat="1" ht="16.5" customHeight="1">
      <c r="B836" s="32"/>
      <c r="C836" s="131" t="s">
        <v>1434</v>
      </c>
      <c r="D836" s="131" t="s">
        <v>149</v>
      </c>
      <c r="E836" s="132" t="s">
        <v>1435</v>
      </c>
      <c r="F836" s="133" t="s">
        <v>1436</v>
      </c>
      <c r="G836" s="134" t="s">
        <v>1426</v>
      </c>
      <c r="H836" s="135">
        <v>2</v>
      </c>
      <c r="I836" s="136"/>
      <c r="J836" s="137">
        <f>ROUND(I836*H836,2)</f>
        <v>0</v>
      </c>
      <c r="K836" s="133" t="s">
        <v>638</v>
      </c>
      <c r="L836" s="32"/>
      <c r="M836" s="138" t="s">
        <v>19</v>
      </c>
      <c r="N836" s="139" t="s">
        <v>43</v>
      </c>
      <c r="P836" s="140">
        <f>O836*H836</f>
        <v>0</v>
      </c>
      <c r="Q836" s="140">
        <v>0</v>
      </c>
      <c r="R836" s="140">
        <f>Q836*H836</f>
        <v>0</v>
      </c>
      <c r="S836" s="140">
        <v>9.1999999999999998E-3</v>
      </c>
      <c r="T836" s="141">
        <f>S836*H836</f>
        <v>1.84E-2</v>
      </c>
      <c r="AR836" s="142" t="s">
        <v>241</v>
      </c>
      <c r="AT836" s="142" t="s">
        <v>149</v>
      </c>
      <c r="AU836" s="142" t="s">
        <v>82</v>
      </c>
      <c r="AY836" s="17" t="s">
        <v>146</v>
      </c>
      <c r="BE836" s="143">
        <f>IF(N836="základní",J836,0)</f>
        <v>0</v>
      </c>
      <c r="BF836" s="143">
        <f>IF(N836="snížená",J836,0)</f>
        <v>0</v>
      </c>
      <c r="BG836" s="143">
        <f>IF(N836="zákl. přenesená",J836,0)</f>
        <v>0</v>
      </c>
      <c r="BH836" s="143">
        <f>IF(N836="sníž. přenesená",J836,0)</f>
        <v>0</v>
      </c>
      <c r="BI836" s="143">
        <f>IF(N836="nulová",J836,0)</f>
        <v>0</v>
      </c>
      <c r="BJ836" s="17" t="s">
        <v>80</v>
      </c>
      <c r="BK836" s="143">
        <f>ROUND(I836*H836,2)</f>
        <v>0</v>
      </c>
      <c r="BL836" s="17" t="s">
        <v>241</v>
      </c>
      <c r="BM836" s="142" t="s">
        <v>1437</v>
      </c>
    </row>
    <row r="837" spans="2:65" s="1" customFormat="1" ht="11.25">
      <c r="B837" s="32"/>
      <c r="D837" s="144" t="s">
        <v>155</v>
      </c>
      <c r="F837" s="145" t="s">
        <v>1438</v>
      </c>
      <c r="I837" s="146"/>
      <c r="L837" s="32"/>
      <c r="M837" s="147"/>
      <c r="T837" s="53"/>
      <c r="AT837" s="17" t="s">
        <v>155</v>
      </c>
      <c r="AU837" s="17" t="s">
        <v>82</v>
      </c>
    </row>
    <row r="838" spans="2:65" s="13" customFormat="1" ht="11.25">
      <c r="B838" s="155"/>
      <c r="D838" s="149" t="s">
        <v>157</v>
      </c>
      <c r="E838" s="156" t="s">
        <v>19</v>
      </c>
      <c r="F838" s="157" t="s">
        <v>82</v>
      </c>
      <c r="H838" s="158">
        <v>2</v>
      </c>
      <c r="I838" s="159"/>
      <c r="L838" s="155"/>
      <c r="M838" s="160"/>
      <c r="T838" s="161"/>
      <c r="AT838" s="156" t="s">
        <v>157</v>
      </c>
      <c r="AU838" s="156" t="s">
        <v>82</v>
      </c>
      <c r="AV838" s="13" t="s">
        <v>82</v>
      </c>
      <c r="AW838" s="13" t="s">
        <v>33</v>
      </c>
      <c r="AX838" s="13" t="s">
        <v>80</v>
      </c>
      <c r="AY838" s="156" t="s">
        <v>146</v>
      </c>
    </row>
    <row r="839" spans="2:65" s="1" customFormat="1" ht="24.2" customHeight="1">
      <c r="B839" s="32"/>
      <c r="C839" s="131" t="s">
        <v>1439</v>
      </c>
      <c r="D839" s="131" t="s">
        <v>149</v>
      </c>
      <c r="E839" s="132" t="s">
        <v>1440</v>
      </c>
      <c r="F839" s="133" t="s">
        <v>1441</v>
      </c>
      <c r="G839" s="134" t="s">
        <v>213</v>
      </c>
      <c r="H839" s="135">
        <v>0.34100000000000003</v>
      </c>
      <c r="I839" s="136"/>
      <c r="J839" s="137">
        <f>ROUND(I839*H839,2)</f>
        <v>0</v>
      </c>
      <c r="K839" s="133" t="s">
        <v>153</v>
      </c>
      <c r="L839" s="32"/>
      <c r="M839" s="138" t="s">
        <v>19</v>
      </c>
      <c r="N839" s="139" t="s">
        <v>43</v>
      </c>
      <c r="P839" s="140">
        <f>O839*H839</f>
        <v>0</v>
      </c>
      <c r="Q839" s="140">
        <v>0</v>
      </c>
      <c r="R839" s="140">
        <f>Q839*H839</f>
        <v>0</v>
      </c>
      <c r="S839" s="140">
        <v>0</v>
      </c>
      <c r="T839" s="141">
        <f>S839*H839</f>
        <v>0</v>
      </c>
      <c r="AR839" s="142" t="s">
        <v>241</v>
      </c>
      <c r="AT839" s="142" t="s">
        <v>149</v>
      </c>
      <c r="AU839" s="142" t="s">
        <v>82</v>
      </c>
      <c r="AY839" s="17" t="s">
        <v>146</v>
      </c>
      <c r="BE839" s="143">
        <f>IF(N839="základní",J839,0)</f>
        <v>0</v>
      </c>
      <c r="BF839" s="143">
        <f>IF(N839="snížená",J839,0)</f>
        <v>0</v>
      </c>
      <c r="BG839" s="143">
        <f>IF(N839="zákl. přenesená",J839,0)</f>
        <v>0</v>
      </c>
      <c r="BH839" s="143">
        <f>IF(N839="sníž. přenesená",J839,0)</f>
        <v>0</v>
      </c>
      <c r="BI839" s="143">
        <f>IF(N839="nulová",J839,0)</f>
        <v>0</v>
      </c>
      <c r="BJ839" s="17" t="s">
        <v>80</v>
      </c>
      <c r="BK839" s="143">
        <f>ROUND(I839*H839,2)</f>
        <v>0</v>
      </c>
      <c r="BL839" s="17" t="s">
        <v>241</v>
      </c>
      <c r="BM839" s="142" t="s">
        <v>1442</v>
      </c>
    </row>
    <row r="840" spans="2:65" s="1" customFormat="1" ht="11.25">
      <c r="B840" s="32"/>
      <c r="D840" s="144" t="s">
        <v>155</v>
      </c>
      <c r="F840" s="145" t="s">
        <v>1443</v>
      </c>
      <c r="I840" s="146"/>
      <c r="L840" s="32"/>
      <c r="M840" s="147"/>
      <c r="T840" s="53"/>
      <c r="AT840" s="17" t="s">
        <v>155</v>
      </c>
      <c r="AU840" s="17" t="s">
        <v>82</v>
      </c>
    </row>
    <row r="841" spans="2:65" s="1" customFormat="1" ht="16.5" customHeight="1">
      <c r="B841" s="32"/>
      <c r="C841" s="131" t="s">
        <v>1444</v>
      </c>
      <c r="D841" s="131" t="s">
        <v>149</v>
      </c>
      <c r="E841" s="132" t="s">
        <v>1445</v>
      </c>
      <c r="F841" s="133" t="s">
        <v>1446</v>
      </c>
      <c r="G841" s="134" t="s">
        <v>1426</v>
      </c>
      <c r="H841" s="135">
        <v>5</v>
      </c>
      <c r="I841" s="136"/>
      <c r="J841" s="137">
        <f>ROUND(I841*H841,2)</f>
        <v>0</v>
      </c>
      <c r="K841" s="133" t="s">
        <v>638</v>
      </c>
      <c r="L841" s="32"/>
      <c r="M841" s="138" t="s">
        <v>19</v>
      </c>
      <c r="N841" s="139" t="s">
        <v>43</v>
      </c>
      <c r="P841" s="140">
        <f>O841*H841</f>
        <v>0</v>
      </c>
      <c r="Q841" s="140">
        <v>0</v>
      </c>
      <c r="R841" s="140">
        <f>Q841*H841</f>
        <v>0</v>
      </c>
      <c r="S841" s="140">
        <v>8.5999999999999998E-4</v>
      </c>
      <c r="T841" s="141">
        <f>S841*H841</f>
        <v>4.3E-3</v>
      </c>
      <c r="AR841" s="142" t="s">
        <v>241</v>
      </c>
      <c r="AT841" s="142" t="s">
        <v>149</v>
      </c>
      <c r="AU841" s="142" t="s">
        <v>82</v>
      </c>
      <c r="AY841" s="17" t="s">
        <v>146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7" t="s">
        <v>80</v>
      </c>
      <c r="BK841" s="143">
        <f>ROUND(I841*H841,2)</f>
        <v>0</v>
      </c>
      <c r="BL841" s="17" t="s">
        <v>241</v>
      </c>
      <c r="BM841" s="142" t="s">
        <v>1447</v>
      </c>
    </row>
    <row r="842" spans="2:65" s="1" customFormat="1" ht="11.25">
      <c r="B842" s="32"/>
      <c r="D842" s="144" t="s">
        <v>155</v>
      </c>
      <c r="F842" s="145" t="s">
        <v>1448</v>
      </c>
      <c r="I842" s="146"/>
      <c r="L842" s="32"/>
      <c r="M842" s="147"/>
      <c r="T842" s="53"/>
      <c r="AT842" s="17" t="s">
        <v>155</v>
      </c>
      <c r="AU842" s="17" t="s">
        <v>82</v>
      </c>
    </row>
    <row r="843" spans="2:65" s="13" customFormat="1" ht="11.25">
      <c r="B843" s="155"/>
      <c r="D843" s="149" t="s">
        <v>157</v>
      </c>
      <c r="E843" s="156" t="s">
        <v>19</v>
      </c>
      <c r="F843" s="157" t="s">
        <v>181</v>
      </c>
      <c r="H843" s="158">
        <v>5</v>
      </c>
      <c r="I843" s="159"/>
      <c r="L843" s="155"/>
      <c r="M843" s="160"/>
      <c r="T843" s="161"/>
      <c r="AT843" s="156" t="s">
        <v>157</v>
      </c>
      <c r="AU843" s="156" t="s">
        <v>82</v>
      </c>
      <c r="AV843" s="13" t="s">
        <v>82</v>
      </c>
      <c r="AW843" s="13" t="s">
        <v>33</v>
      </c>
      <c r="AX843" s="13" t="s">
        <v>80</v>
      </c>
      <c r="AY843" s="156" t="s">
        <v>146</v>
      </c>
    </row>
    <row r="844" spans="2:65" s="11" customFormat="1" ht="22.9" customHeight="1">
      <c r="B844" s="119"/>
      <c r="D844" s="120" t="s">
        <v>71</v>
      </c>
      <c r="E844" s="129" t="s">
        <v>285</v>
      </c>
      <c r="F844" s="129" t="s">
        <v>286</v>
      </c>
      <c r="I844" s="122"/>
      <c r="J844" s="130">
        <f>BK844</f>
        <v>0</v>
      </c>
      <c r="L844" s="119"/>
      <c r="M844" s="124"/>
      <c r="P844" s="125">
        <f>SUM(P845:P955)</f>
        <v>0</v>
      </c>
      <c r="R844" s="125">
        <f>SUM(R845:R955)</f>
        <v>22.429092620000002</v>
      </c>
      <c r="T844" s="126">
        <f>SUM(T845:T955)</f>
        <v>14.661535000000002</v>
      </c>
      <c r="AR844" s="120" t="s">
        <v>82</v>
      </c>
      <c r="AT844" s="127" t="s">
        <v>71</v>
      </c>
      <c r="AU844" s="127" t="s">
        <v>80</v>
      </c>
      <c r="AY844" s="120" t="s">
        <v>146</v>
      </c>
      <c r="BK844" s="128">
        <f>SUM(BK845:BK955)</f>
        <v>0</v>
      </c>
    </row>
    <row r="845" spans="2:65" s="1" customFormat="1" ht="24.2" customHeight="1">
      <c r="B845" s="32"/>
      <c r="C845" s="131" t="s">
        <v>543</v>
      </c>
      <c r="D845" s="131" t="s">
        <v>149</v>
      </c>
      <c r="E845" s="132" t="s">
        <v>1449</v>
      </c>
      <c r="F845" s="133" t="s">
        <v>1450</v>
      </c>
      <c r="G845" s="134" t="s">
        <v>297</v>
      </c>
      <c r="H845" s="135">
        <v>229.727</v>
      </c>
      <c r="I845" s="136"/>
      <c r="J845" s="137">
        <f>ROUND(I845*H845,2)</f>
        <v>0</v>
      </c>
      <c r="K845" s="133" t="s">
        <v>638</v>
      </c>
      <c r="L845" s="32"/>
      <c r="M845" s="138" t="s">
        <v>19</v>
      </c>
      <c r="N845" s="139" t="s">
        <v>43</v>
      </c>
      <c r="P845" s="140">
        <f>O845*H845</f>
        <v>0</v>
      </c>
      <c r="Q845" s="140">
        <v>0</v>
      </c>
      <c r="R845" s="140">
        <f>Q845*H845</f>
        <v>0</v>
      </c>
      <c r="S845" s="140">
        <v>2.4E-2</v>
      </c>
      <c r="T845" s="141">
        <f>S845*H845</f>
        <v>5.5134480000000003</v>
      </c>
      <c r="AR845" s="142" t="s">
        <v>241</v>
      </c>
      <c r="AT845" s="142" t="s">
        <v>149</v>
      </c>
      <c r="AU845" s="142" t="s">
        <v>82</v>
      </c>
      <c r="AY845" s="17" t="s">
        <v>146</v>
      </c>
      <c r="BE845" s="143">
        <f>IF(N845="základní",J845,0)</f>
        <v>0</v>
      </c>
      <c r="BF845" s="143">
        <f>IF(N845="snížená",J845,0)</f>
        <v>0</v>
      </c>
      <c r="BG845" s="143">
        <f>IF(N845="zákl. přenesená",J845,0)</f>
        <v>0</v>
      </c>
      <c r="BH845" s="143">
        <f>IF(N845="sníž. přenesená",J845,0)</f>
        <v>0</v>
      </c>
      <c r="BI845" s="143">
        <f>IF(N845="nulová",J845,0)</f>
        <v>0</v>
      </c>
      <c r="BJ845" s="17" t="s">
        <v>80</v>
      </c>
      <c r="BK845" s="143">
        <f>ROUND(I845*H845,2)</f>
        <v>0</v>
      </c>
      <c r="BL845" s="17" t="s">
        <v>241</v>
      </c>
      <c r="BM845" s="142" t="s">
        <v>1451</v>
      </c>
    </row>
    <row r="846" spans="2:65" s="1" customFormat="1" ht="11.25">
      <c r="B846" s="32"/>
      <c r="D846" s="144" t="s">
        <v>155</v>
      </c>
      <c r="F846" s="145" t="s">
        <v>1452</v>
      </c>
      <c r="I846" s="146"/>
      <c r="L846" s="32"/>
      <c r="M846" s="147"/>
      <c r="T846" s="53"/>
      <c r="AT846" s="17" t="s">
        <v>155</v>
      </c>
      <c r="AU846" s="17" t="s">
        <v>82</v>
      </c>
    </row>
    <row r="847" spans="2:65" s="12" customFormat="1" ht="11.25">
      <c r="B847" s="148"/>
      <c r="D847" s="149" t="s">
        <v>157</v>
      </c>
      <c r="E847" s="150" t="s">
        <v>19</v>
      </c>
      <c r="F847" s="151" t="s">
        <v>1453</v>
      </c>
      <c r="H847" s="150" t="s">
        <v>19</v>
      </c>
      <c r="I847" s="152"/>
      <c r="L847" s="148"/>
      <c r="M847" s="153"/>
      <c r="T847" s="154"/>
      <c r="AT847" s="150" t="s">
        <v>157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146</v>
      </c>
    </row>
    <row r="848" spans="2:65" s="13" customFormat="1" ht="11.25">
      <c r="B848" s="155"/>
      <c r="D848" s="149" t="s">
        <v>157</v>
      </c>
      <c r="E848" s="156" t="s">
        <v>19</v>
      </c>
      <c r="F848" s="157" t="s">
        <v>1454</v>
      </c>
      <c r="H848" s="158">
        <v>229.727</v>
      </c>
      <c r="I848" s="159"/>
      <c r="L848" s="155"/>
      <c r="M848" s="160"/>
      <c r="T848" s="161"/>
      <c r="AT848" s="156" t="s">
        <v>157</v>
      </c>
      <c r="AU848" s="156" t="s">
        <v>82</v>
      </c>
      <c r="AV848" s="13" t="s">
        <v>82</v>
      </c>
      <c r="AW848" s="13" t="s">
        <v>33</v>
      </c>
      <c r="AX848" s="13" t="s">
        <v>80</v>
      </c>
      <c r="AY848" s="156" t="s">
        <v>146</v>
      </c>
    </row>
    <row r="849" spans="2:65" s="1" customFormat="1" ht="24.2" customHeight="1">
      <c r="B849" s="32"/>
      <c r="C849" s="131" t="s">
        <v>1455</v>
      </c>
      <c r="D849" s="131" t="s">
        <v>149</v>
      </c>
      <c r="E849" s="132" t="s">
        <v>1456</v>
      </c>
      <c r="F849" s="133" t="s">
        <v>1457</v>
      </c>
      <c r="G849" s="134" t="s">
        <v>152</v>
      </c>
      <c r="H849" s="135">
        <v>193.4</v>
      </c>
      <c r="I849" s="136"/>
      <c r="J849" s="137">
        <f>ROUND(I849*H849,2)</f>
        <v>0</v>
      </c>
      <c r="K849" s="133" t="s">
        <v>638</v>
      </c>
      <c r="L849" s="32"/>
      <c r="M849" s="138" t="s">
        <v>19</v>
      </c>
      <c r="N849" s="139" t="s">
        <v>43</v>
      </c>
      <c r="P849" s="140">
        <f>O849*H849</f>
        <v>0</v>
      </c>
      <c r="Q849" s="140">
        <v>0</v>
      </c>
      <c r="R849" s="140">
        <f>Q849*H849</f>
        <v>0</v>
      </c>
      <c r="S849" s="140">
        <v>1.7000000000000001E-2</v>
      </c>
      <c r="T849" s="141">
        <f>S849*H849</f>
        <v>3.2878000000000003</v>
      </c>
      <c r="AR849" s="142" t="s">
        <v>241</v>
      </c>
      <c r="AT849" s="142" t="s">
        <v>149</v>
      </c>
      <c r="AU849" s="142" t="s">
        <v>82</v>
      </c>
      <c r="AY849" s="17" t="s">
        <v>146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7" t="s">
        <v>80</v>
      </c>
      <c r="BK849" s="143">
        <f>ROUND(I849*H849,2)</f>
        <v>0</v>
      </c>
      <c r="BL849" s="17" t="s">
        <v>241</v>
      </c>
      <c r="BM849" s="142" t="s">
        <v>1458</v>
      </c>
    </row>
    <row r="850" spans="2:65" s="1" customFormat="1" ht="11.25">
      <c r="B850" s="32"/>
      <c r="D850" s="144" t="s">
        <v>155</v>
      </c>
      <c r="F850" s="145" t="s">
        <v>1459</v>
      </c>
      <c r="I850" s="146"/>
      <c r="L850" s="32"/>
      <c r="M850" s="147"/>
      <c r="T850" s="53"/>
      <c r="AT850" s="17" t="s">
        <v>155</v>
      </c>
      <c r="AU850" s="17" t="s">
        <v>82</v>
      </c>
    </row>
    <row r="851" spans="2:65" s="12" customFormat="1" ht="11.25">
      <c r="B851" s="148"/>
      <c r="D851" s="149" t="s">
        <v>157</v>
      </c>
      <c r="E851" s="150" t="s">
        <v>19</v>
      </c>
      <c r="F851" s="151" t="s">
        <v>1453</v>
      </c>
      <c r="H851" s="150" t="s">
        <v>19</v>
      </c>
      <c r="I851" s="152"/>
      <c r="L851" s="148"/>
      <c r="M851" s="153"/>
      <c r="T851" s="154"/>
      <c r="AT851" s="150" t="s">
        <v>157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146</v>
      </c>
    </row>
    <row r="852" spans="2:65" s="13" customFormat="1" ht="11.25">
      <c r="B852" s="155"/>
      <c r="D852" s="149" t="s">
        <v>157</v>
      </c>
      <c r="E852" s="156" t="s">
        <v>19</v>
      </c>
      <c r="F852" s="157" t="s">
        <v>1460</v>
      </c>
      <c r="H852" s="158">
        <v>193.4</v>
      </c>
      <c r="I852" s="159"/>
      <c r="L852" s="155"/>
      <c r="M852" s="160"/>
      <c r="T852" s="161"/>
      <c r="AT852" s="156" t="s">
        <v>157</v>
      </c>
      <c r="AU852" s="156" t="s">
        <v>82</v>
      </c>
      <c r="AV852" s="13" t="s">
        <v>82</v>
      </c>
      <c r="AW852" s="13" t="s">
        <v>33</v>
      </c>
      <c r="AX852" s="13" t="s">
        <v>80</v>
      </c>
      <c r="AY852" s="156" t="s">
        <v>146</v>
      </c>
    </row>
    <row r="853" spans="2:65" s="1" customFormat="1" ht="24.2" customHeight="1">
      <c r="B853" s="32"/>
      <c r="C853" s="131" t="s">
        <v>1461</v>
      </c>
      <c r="D853" s="131" t="s">
        <v>149</v>
      </c>
      <c r="E853" s="132" t="s">
        <v>1462</v>
      </c>
      <c r="F853" s="133" t="s">
        <v>1463</v>
      </c>
      <c r="G853" s="134" t="s">
        <v>152</v>
      </c>
      <c r="H853" s="135">
        <v>381.48</v>
      </c>
      <c r="I853" s="136"/>
      <c r="J853" s="137">
        <f>ROUND(I853*H853,2)</f>
        <v>0</v>
      </c>
      <c r="K853" s="133" t="s">
        <v>19</v>
      </c>
      <c r="L853" s="32"/>
      <c r="M853" s="138" t="s">
        <v>19</v>
      </c>
      <c r="N853" s="139" t="s">
        <v>43</v>
      </c>
      <c r="P853" s="140">
        <f>O853*H853</f>
        <v>0</v>
      </c>
      <c r="Q853" s="140">
        <v>2.7720000000000002E-2</v>
      </c>
      <c r="R853" s="140">
        <f>Q853*H853</f>
        <v>10.574625600000001</v>
      </c>
      <c r="S853" s="140">
        <v>0</v>
      </c>
      <c r="T853" s="141">
        <f>S853*H853</f>
        <v>0</v>
      </c>
      <c r="AR853" s="142" t="s">
        <v>241</v>
      </c>
      <c r="AT853" s="142" t="s">
        <v>149</v>
      </c>
      <c r="AU853" s="142" t="s">
        <v>82</v>
      </c>
      <c r="AY853" s="17" t="s">
        <v>146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241</v>
      </c>
      <c r="BM853" s="142" t="s">
        <v>1464</v>
      </c>
    </row>
    <row r="854" spans="2:65" s="12" customFormat="1" ht="11.25">
      <c r="B854" s="148"/>
      <c r="D854" s="149" t="s">
        <v>157</v>
      </c>
      <c r="E854" s="150" t="s">
        <v>19</v>
      </c>
      <c r="F854" s="151" t="s">
        <v>1465</v>
      </c>
      <c r="H854" s="150" t="s">
        <v>19</v>
      </c>
      <c r="I854" s="152"/>
      <c r="L854" s="148"/>
      <c r="M854" s="153"/>
      <c r="T854" s="154"/>
      <c r="AT854" s="150" t="s">
        <v>157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146</v>
      </c>
    </row>
    <row r="855" spans="2:65" s="12" customFormat="1" ht="11.25">
      <c r="B855" s="148"/>
      <c r="D855" s="149" t="s">
        <v>157</v>
      </c>
      <c r="E855" s="150" t="s">
        <v>19</v>
      </c>
      <c r="F855" s="151" t="s">
        <v>515</v>
      </c>
      <c r="H855" s="150" t="s">
        <v>19</v>
      </c>
      <c r="I855" s="152"/>
      <c r="L855" s="148"/>
      <c r="M855" s="153"/>
      <c r="T855" s="154"/>
      <c r="AT855" s="150" t="s">
        <v>157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146</v>
      </c>
    </row>
    <row r="856" spans="2:65" s="13" customFormat="1" ht="11.25">
      <c r="B856" s="155"/>
      <c r="D856" s="149" t="s">
        <v>157</v>
      </c>
      <c r="E856" s="156" t="s">
        <v>19</v>
      </c>
      <c r="F856" s="157" t="s">
        <v>1466</v>
      </c>
      <c r="H856" s="158">
        <v>23.48</v>
      </c>
      <c r="I856" s="159"/>
      <c r="L856" s="155"/>
      <c r="M856" s="160"/>
      <c r="T856" s="161"/>
      <c r="AT856" s="156" t="s">
        <v>157</v>
      </c>
      <c r="AU856" s="156" t="s">
        <v>82</v>
      </c>
      <c r="AV856" s="13" t="s">
        <v>82</v>
      </c>
      <c r="AW856" s="13" t="s">
        <v>33</v>
      </c>
      <c r="AX856" s="13" t="s">
        <v>72</v>
      </c>
      <c r="AY856" s="156" t="s">
        <v>146</v>
      </c>
    </row>
    <row r="857" spans="2:65" s="12" customFormat="1" ht="11.25">
      <c r="B857" s="148"/>
      <c r="D857" s="149" t="s">
        <v>157</v>
      </c>
      <c r="E857" s="150" t="s">
        <v>19</v>
      </c>
      <c r="F857" s="151" t="s">
        <v>517</v>
      </c>
      <c r="H857" s="150" t="s">
        <v>19</v>
      </c>
      <c r="I857" s="152"/>
      <c r="L857" s="148"/>
      <c r="M857" s="153"/>
      <c r="T857" s="154"/>
      <c r="AT857" s="150" t="s">
        <v>157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146</v>
      </c>
    </row>
    <row r="858" spans="2:65" s="13" customFormat="1" ht="11.25">
      <c r="B858" s="155"/>
      <c r="D858" s="149" t="s">
        <v>157</v>
      </c>
      <c r="E858" s="156" t="s">
        <v>19</v>
      </c>
      <c r="F858" s="157" t="s">
        <v>1467</v>
      </c>
      <c r="H858" s="158">
        <v>58.6</v>
      </c>
      <c r="I858" s="159"/>
      <c r="L858" s="155"/>
      <c r="M858" s="160"/>
      <c r="T858" s="161"/>
      <c r="AT858" s="156" t="s">
        <v>157</v>
      </c>
      <c r="AU858" s="156" t="s">
        <v>82</v>
      </c>
      <c r="AV858" s="13" t="s">
        <v>82</v>
      </c>
      <c r="AW858" s="13" t="s">
        <v>33</v>
      </c>
      <c r="AX858" s="13" t="s">
        <v>72</v>
      </c>
      <c r="AY858" s="156" t="s">
        <v>146</v>
      </c>
    </row>
    <row r="859" spans="2:65" s="12" customFormat="1" ht="11.25">
      <c r="B859" s="148"/>
      <c r="D859" s="149" t="s">
        <v>157</v>
      </c>
      <c r="E859" s="150" t="s">
        <v>19</v>
      </c>
      <c r="F859" s="151" t="s">
        <v>519</v>
      </c>
      <c r="H859" s="150" t="s">
        <v>19</v>
      </c>
      <c r="I859" s="152"/>
      <c r="L859" s="148"/>
      <c r="M859" s="153"/>
      <c r="T859" s="154"/>
      <c r="AT859" s="150" t="s">
        <v>157</v>
      </c>
      <c r="AU859" s="150" t="s">
        <v>82</v>
      </c>
      <c r="AV859" s="12" t="s">
        <v>80</v>
      </c>
      <c r="AW859" s="12" t="s">
        <v>33</v>
      </c>
      <c r="AX859" s="12" t="s">
        <v>72</v>
      </c>
      <c r="AY859" s="150" t="s">
        <v>146</v>
      </c>
    </row>
    <row r="860" spans="2:65" s="13" customFormat="1" ht="11.25">
      <c r="B860" s="155"/>
      <c r="D860" s="149" t="s">
        <v>157</v>
      </c>
      <c r="E860" s="156" t="s">
        <v>19</v>
      </c>
      <c r="F860" s="157" t="s">
        <v>1468</v>
      </c>
      <c r="H860" s="158">
        <v>30.04</v>
      </c>
      <c r="I860" s="159"/>
      <c r="L860" s="155"/>
      <c r="M860" s="160"/>
      <c r="T860" s="161"/>
      <c r="AT860" s="156" t="s">
        <v>157</v>
      </c>
      <c r="AU860" s="156" t="s">
        <v>82</v>
      </c>
      <c r="AV860" s="13" t="s">
        <v>82</v>
      </c>
      <c r="AW860" s="13" t="s">
        <v>33</v>
      </c>
      <c r="AX860" s="13" t="s">
        <v>72</v>
      </c>
      <c r="AY860" s="156" t="s">
        <v>146</v>
      </c>
    </row>
    <row r="861" spans="2:65" s="12" customFormat="1" ht="11.25">
      <c r="B861" s="148"/>
      <c r="D861" s="149" t="s">
        <v>157</v>
      </c>
      <c r="E861" s="150" t="s">
        <v>19</v>
      </c>
      <c r="F861" s="151" t="s">
        <v>521</v>
      </c>
      <c r="H861" s="150" t="s">
        <v>19</v>
      </c>
      <c r="I861" s="152"/>
      <c r="L861" s="148"/>
      <c r="M861" s="153"/>
      <c r="T861" s="154"/>
      <c r="AT861" s="150" t="s">
        <v>157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146</v>
      </c>
    </row>
    <row r="862" spans="2:65" s="13" customFormat="1" ht="11.25">
      <c r="B862" s="155"/>
      <c r="D862" s="149" t="s">
        <v>157</v>
      </c>
      <c r="E862" s="156" t="s">
        <v>19</v>
      </c>
      <c r="F862" s="157" t="s">
        <v>1469</v>
      </c>
      <c r="H862" s="158">
        <v>21.28</v>
      </c>
      <c r="I862" s="159"/>
      <c r="L862" s="155"/>
      <c r="M862" s="160"/>
      <c r="T862" s="161"/>
      <c r="AT862" s="156" t="s">
        <v>157</v>
      </c>
      <c r="AU862" s="156" t="s">
        <v>82</v>
      </c>
      <c r="AV862" s="13" t="s">
        <v>82</v>
      </c>
      <c r="AW862" s="13" t="s">
        <v>33</v>
      </c>
      <c r="AX862" s="13" t="s">
        <v>72</v>
      </c>
      <c r="AY862" s="156" t="s">
        <v>146</v>
      </c>
    </row>
    <row r="863" spans="2:65" s="12" customFormat="1" ht="11.25">
      <c r="B863" s="148"/>
      <c r="D863" s="149" t="s">
        <v>157</v>
      </c>
      <c r="E863" s="150" t="s">
        <v>19</v>
      </c>
      <c r="F863" s="151" t="s">
        <v>523</v>
      </c>
      <c r="H863" s="150" t="s">
        <v>19</v>
      </c>
      <c r="I863" s="152"/>
      <c r="L863" s="148"/>
      <c r="M863" s="153"/>
      <c r="T863" s="154"/>
      <c r="AT863" s="150" t="s">
        <v>157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146</v>
      </c>
    </row>
    <row r="864" spans="2:65" s="13" customFormat="1" ht="11.25">
      <c r="B864" s="155"/>
      <c r="D864" s="149" t="s">
        <v>157</v>
      </c>
      <c r="E864" s="156" t="s">
        <v>19</v>
      </c>
      <c r="F864" s="157" t="s">
        <v>1470</v>
      </c>
      <c r="H864" s="158">
        <v>15.32</v>
      </c>
      <c r="I864" s="159"/>
      <c r="L864" s="155"/>
      <c r="M864" s="160"/>
      <c r="T864" s="161"/>
      <c r="AT864" s="156" t="s">
        <v>157</v>
      </c>
      <c r="AU864" s="156" t="s">
        <v>82</v>
      </c>
      <c r="AV864" s="13" t="s">
        <v>82</v>
      </c>
      <c r="AW864" s="13" t="s">
        <v>33</v>
      </c>
      <c r="AX864" s="13" t="s">
        <v>72</v>
      </c>
      <c r="AY864" s="156" t="s">
        <v>146</v>
      </c>
    </row>
    <row r="865" spans="2:51" s="12" customFormat="1" ht="11.25">
      <c r="B865" s="148"/>
      <c r="D865" s="149" t="s">
        <v>157</v>
      </c>
      <c r="E865" s="150" t="s">
        <v>19</v>
      </c>
      <c r="F865" s="151" t="s">
        <v>525</v>
      </c>
      <c r="H865" s="150" t="s">
        <v>19</v>
      </c>
      <c r="I865" s="152"/>
      <c r="L865" s="148"/>
      <c r="M865" s="153"/>
      <c r="T865" s="154"/>
      <c r="AT865" s="150" t="s">
        <v>157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146</v>
      </c>
    </row>
    <row r="866" spans="2:51" s="13" customFormat="1" ht="11.25">
      <c r="B866" s="155"/>
      <c r="D866" s="149" t="s">
        <v>157</v>
      </c>
      <c r="E866" s="156" t="s">
        <v>19</v>
      </c>
      <c r="F866" s="157" t="s">
        <v>1471</v>
      </c>
      <c r="H866" s="158">
        <v>2.86</v>
      </c>
      <c r="I866" s="159"/>
      <c r="L866" s="155"/>
      <c r="M866" s="160"/>
      <c r="T866" s="161"/>
      <c r="AT866" s="156" t="s">
        <v>157</v>
      </c>
      <c r="AU866" s="156" t="s">
        <v>82</v>
      </c>
      <c r="AV866" s="13" t="s">
        <v>82</v>
      </c>
      <c r="AW866" s="13" t="s">
        <v>33</v>
      </c>
      <c r="AX866" s="13" t="s">
        <v>72</v>
      </c>
      <c r="AY866" s="156" t="s">
        <v>146</v>
      </c>
    </row>
    <row r="867" spans="2:51" s="12" customFormat="1" ht="11.25">
      <c r="B867" s="148"/>
      <c r="D867" s="149" t="s">
        <v>157</v>
      </c>
      <c r="E867" s="150" t="s">
        <v>19</v>
      </c>
      <c r="F867" s="151" t="s">
        <v>527</v>
      </c>
      <c r="H867" s="150" t="s">
        <v>19</v>
      </c>
      <c r="I867" s="152"/>
      <c r="L867" s="148"/>
      <c r="M867" s="153"/>
      <c r="T867" s="154"/>
      <c r="AT867" s="150" t="s">
        <v>157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146</v>
      </c>
    </row>
    <row r="868" spans="2:51" s="13" customFormat="1" ht="11.25">
      <c r="B868" s="155"/>
      <c r="D868" s="149" t="s">
        <v>157</v>
      </c>
      <c r="E868" s="156" t="s">
        <v>19</v>
      </c>
      <c r="F868" s="157" t="s">
        <v>1472</v>
      </c>
      <c r="H868" s="158">
        <v>9.36</v>
      </c>
      <c r="I868" s="159"/>
      <c r="L868" s="155"/>
      <c r="M868" s="160"/>
      <c r="T868" s="161"/>
      <c r="AT868" s="156" t="s">
        <v>157</v>
      </c>
      <c r="AU868" s="156" t="s">
        <v>82</v>
      </c>
      <c r="AV868" s="13" t="s">
        <v>82</v>
      </c>
      <c r="AW868" s="13" t="s">
        <v>33</v>
      </c>
      <c r="AX868" s="13" t="s">
        <v>72</v>
      </c>
      <c r="AY868" s="156" t="s">
        <v>146</v>
      </c>
    </row>
    <row r="869" spans="2:51" s="12" customFormat="1" ht="11.25">
      <c r="B869" s="148"/>
      <c r="D869" s="149" t="s">
        <v>157</v>
      </c>
      <c r="E869" s="150" t="s">
        <v>19</v>
      </c>
      <c r="F869" s="151" t="s">
        <v>529</v>
      </c>
      <c r="H869" s="150" t="s">
        <v>19</v>
      </c>
      <c r="I869" s="152"/>
      <c r="L869" s="148"/>
      <c r="M869" s="153"/>
      <c r="T869" s="154"/>
      <c r="AT869" s="150" t="s">
        <v>157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146</v>
      </c>
    </row>
    <row r="870" spans="2:51" s="13" customFormat="1" ht="11.25">
      <c r="B870" s="155"/>
      <c r="D870" s="149" t="s">
        <v>157</v>
      </c>
      <c r="E870" s="156" t="s">
        <v>19</v>
      </c>
      <c r="F870" s="157" t="s">
        <v>1473</v>
      </c>
      <c r="H870" s="158">
        <v>24.56</v>
      </c>
      <c r="I870" s="159"/>
      <c r="L870" s="155"/>
      <c r="M870" s="160"/>
      <c r="T870" s="161"/>
      <c r="AT870" s="156" t="s">
        <v>157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146</v>
      </c>
    </row>
    <row r="871" spans="2:51" s="12" customFormat="1" ht="11.25">
      <c r="B871" s="148"/>
      <c r="D871" s="149" t="s">
        <v>157</v>
      </c>
      <c r="E871" s="150" t="s">
        <v>19</v>
      </c>
      <c r="F871" s="151" t="s">
        <v>1076</v>
      </c>
      <c r="H871" s="150" t="s">
        <v>19</v>
      </c>
      <c r="I871" s="152"/>
      <c r="L871" s="148"/>
      <c r="M871" s="153"/>
      <c r="T871" s="154"/>
      <c r="AT871" s="150" t="s">
        <v>157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146</v>
      </c>
    </row>
    <row r="872" spans="2:51" s="12" customFormat="1" ht="11.25">
      <c r="B872" s="148"/>
      <c r="D872" s="149" t="s">
        <v>157</v>
      </c>
      <c r="E872" s="150" t="s">
        <v>19</v>
      </c>
      <c r="F872" s="151" t="s">
        <v>1001</v>
      </c>
      <c r="H872" s="150" t="s">
        <v>19</v>
      </c>
      <c r="I872" s="152"/>
      <c r="L872" s="148"/>
      <c r="M872" s="153"/>
      <c r="T872" s="154"/>
      <c r="AT872" s="150" t="s">
        <v>157</v>
      </c>
      <c r="AU872" s="150" t="s">
        <v>82</v>
      </c>
      <c r="AV872" s="12" t="s">
        <v>80</v>
      </c>
      <c r="AW872" s="12" t="s">
        <v>33</v>
      </c>
      <c r="AX872" s="12" t="s">
        <v>72</v>
      </c>
      <c r="AY872" s="150" t="s">
        <v>146</v>
      </c>
    </row>
    <row r="873" spans="2:51" s="13" customFormat="1" ht="11.25">
      <c r="B873" s="155"/>
      <c r="D873" s="149" t="s">
        <v>157</v>
      </c>
      <c r="E873" s="156" t="s">
        <v>19</v>
      </c>
      <c r="F873" s="157" t="s">
        <v>1474</v>
      </c>
      <c r="H873" s="158">
        <v>18.920000000000002</v>
      </c>
      <c r="I873" s="159"/>
      <c r="L873" s="155"/>
      <c r="M873" s="160"/>
      <c r="T873" s="161"/>
      <c r="AT873" s="156" t="s">
        <v>157</v>
      </c>
      <c r="AU873" s="156" t="s">
        <v>82</v>
      </c>
      <c r="AV873" s="13" t="s">
        <v>82</v>
      </c>
      <c r="AW873" s="13" t="s">
        <v>33</v>
      </c>
      <c r="AX873" s="13" t="s">
        <v>72</v>
      </c>
      <c r="AY873" s="156" t="s">
        <v>146</v>
      </c>
    </row>
    <row r="874" spans="2:51" s="12" customFormat="1" ht="11.25">
      <c r="B874" s="148"/>
      <c r="D874" s="149" t="s">
        <v>157</v>
      </c>
      <c r="E874" s="150" t="s">
        <v>19</v>
      </c>
      <c r="F874" s="151" t="s">
        <v>1003</v>
      </c>
      <c r="H874" s="150" t="s">
        <v>19</v>
      </c>
      <c r="I874" s="152"/>
      <c r="L874" s="148"/>
      <c r="M874" s="153"/>
      <c r="T874" s="154"/>
      <c r="AT874" s="150" t="s">
        <v>157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146</v>
      </c>
    </row>
    <row r="875" spans="2:51" s="13" customFormat="1" ht="11.25">
      <c r="B875" s="155"/>
      <c r="D875" s="149" t="s">
        <v>157</v>
      </c>
      <c r="E875" s="156" t="s">
        <v>19</v>
      </c>
      <c r="F875" s="157" t="s">
        <v>1475</v>
      </c>
      <c r="H875" s="158">
        <v>16.7</v>
      </c>
      <c r="I875" s="159"/>
      <c r="L875" s="155"/>
      <c r="M875" s="160"/>
      <c r="T875" s="161"/>
      <c r="AT875" s="156" t="s">
        <v>157</v>
      </c>
      <c r="AU875" s="156" t="s">
        <v>82</v>
      </c>
      <c r="AV875" s="13" t="s">
        <v>82</v>
      </c>
      <c r="AW875" s="13" t="s">
        <v>33</v>
      </c>
      <c r="AX875" s="13" t="s">
        <v>72</v>
      </c>
      <c r="AY875" s="156" t="s">
        <v>146</v>
      </c>
    </row>
    <row r="876" spans="2:51" s="12" customFormat="1" ht="11.25">
      <c r="B876" s="148"/>
      <c r="D876" s="149" t="s">
        <v>157</v>
      </c>
      <c r="E876" s="150" t="s">
        <v>19</v>
      </c>
      <c r="F876" s="151" t="s">
        <v>1005</v>
      </c>
      <c r="H876" s="150" t="s">
        <v>19</v>
      </c>
      <c r="I876" s="152"/>
      <c r="L876" s="148"/>
      <c r="M876" s="153"/>
      <c r="T876" s="154"/>
      <c r="AT876" s="150" t="s">
        <v>157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146</v>
      </c>
    </row>
    <row r="877" spans="2:51" s="13" customFormat="1" ht="11.25">
      <c r="B877" s="155"/>
      <c r="D877" s="149" t="s">
        <v>157</v>
      </c>
      <c r="E877" s="156" t="s">
        <v>19</v>
      </c>
      <c r="F877" s="157" t="s">
        <v>1476</v>
      </c>
      <c r="H877" s="158">
        <v>42.96</v>
      </c>
      <c r="I877" s="159"/>
      <c r="L877" s="155"/>
      <c r="M877" s="160"/>
      <c r="T877" s="161"/>
      <c r="AT877" s="156" t="s">
        <v>157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146</v>
      </c>
    </row>
    <row r="878" spans="2:51" s="12" customFormat="1" ht="11.25">
      <c r="B878" s="148"/>
      <c r="D878" s="149" t="s">
        <v>157</v>
      </c>
      <c r="E878" s="150" t="s">
        <v>19</v>
      </c>
      <c r="F878" s="151" t="s">
        <v>1007</v>
      </c>
      <c r="H878" s="150" t="s">
        <v>19</v>
      </c>
      <c r="I878" s="152"/>
      <c r="L878" s="148"/>
      <c r="M878" s="153"/>
      <c r="T878" s="154"/>
      <c r="AT878" s="150" t="s">
        <v>157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146</v>
      </c>
    </row>
    <row r="879" spans="2:51" s="13" customFormat="1" ht="11.25">
      <c r="B879" s="155"/>
      <c r="D879" s="149" t="s">
        <v>157</v>
      </c>
      <c r="E879" s="156" t="s">
        <v>19</v>
      </c>
      <c r="F879" s="157" t="s">
        <v>1477</v>
      </c>
      <c r="H879" s="158">
        <v>22.56</v>
      </c>
      <c r="I879" s="159"/>
      <c r="L879" s="155"/>
      <c r="M879" s="160"/>
      <c r="T879" s="161"/>
      <c r="AT879" s="156" t="s">
        <v>157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146</v>
      </c>
    </row>
    <row r="880" spans="2:51" s="12" customFormat="1" ht="11.25">
      <c r="B880" s="148"/>
      <c r="D880" s="149" t="s">
        <v>157</v>
      </c>
      <c r="E880" s="150" t="s">
        <v>19</v>
      </c>
      <c r="F880" s="151" t="s">
        <v>1009</v>
      </c>
      <c r="H880" s="150" t="s">
        <v>19</v>
      </c>
      <c r="I880" s="152"/>
      <c r="L880" s="148"/>
      <c r="M880" s="153"/>
      <c r="T880" s="154"/>
      <c r="AT880" s="150" t="s">
        <v>157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146</v>
      </c>
    </row>
    <row r="881" spans="2:65" s="13" customFormat="1" ht="11.25">
      <c r="B881" s="155"/>
      <c r="D881" s="149" t="s">
        <v>157</v>
      </c>
      <c r="E881" s="156" t="s">
        <v>19</v>
      </c>
      <c r="F881" s="157" t="s">
        <v>1478</v>
      </c>
      <c r="H881" s="158">
        <v>17.38</v>
      </c>
      <c r="I881" s="159"/>
      <c r="L881" s="155"/>
      <c r="M881" s="160"/>
      <c r="T881" s="161"/>
      <c r="AT881" s="156" t="s">
        <v>157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146</v>
      </c>
    </row>
    <row r="882" spans="2:65" s="12" customFormat="1" ht="11.25">
      <c r="B882" s="148"/>
      <c r="D882" s="149" t="s">
        <v>157</v>
      </c>
      <c r="E882" s="150" t="s">
        <v>19</v>
      </c>
      <c r="F882" s="151" t="s">
        <v>1011</v>
      </c>
      <c r="H882" s="150" t="s">
        <v>19</v>
      </c>
      <c r="I882" s="152"/>
      <c r="L882" s="148"/>
      <c r="M882" s="153"/>
      <c r="T882" s="154"/>
      <c r="AT882" s="150" t="s">
        <v>157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146</v>
      </c>
    </row>
    <row r="883" spans="2:65" s="13" customFormat="1" ht="11.25">
      <c r="B883" s="155"/>
      <c r="D883" s="149" t="s">
        <v>157</v>
      </c>
      <c r="E883" s="156" t="s">
        <v>19</v>
      </c>
      <c r="F883" s="157" t="s">
        <v>1479</v>
      </c>
      <c r="H883" s="158">
        <v>45.76</v>
      </c>
      <c r="I883" s="159"/>
      <c r="L883" s="155"/>
      <c r="M883" s="160"/>
      <c r="T883" s="161"/>
      <c r="AT883" s="156" t="s">
        <v>157</v>
      </c>
      <c r="AU883" s="156" t="s">
        <v>82</v>
      </c>
      <c r="AV883" s="13" t="s">
        <v>82</v>
      </c>
      <c r="AW883" s="13" t="s">
        <v>33</v>
      </c>
      <c r="AX883" s="13" t="s">
        <v>72</v>
      </c>
      <c r="AY883" s="156" t="s">
        <v>146</v>
      </c>
    </row>
    <row r="884" spans="2:65" s="12" customFormat="1" ht="11.25">
      <c r="B884" s="148"/>
      <c r="D884" s="149" t="s">
        <v>157</v>
      </c>
      <c r="E884" s="150" t="s">
        <v>19</v>
      </c>
      <c r="F884" s="151" t="s">
        <v>1077</v>
      </c>
      <c r="H884" s="150" t="s">
        <v>19</v>
      </c>
      <c r="I884" s="152"/>
      <c r="L884" s="148"/>
      <c r="M884" s="153"/>
      <c r="T884" s="154"/>
      <c r="AT884" s="150" t="s">
        <v>157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146</v>
      </c>
    </row>
    <row r="885" spans="2:65" s="13" customFormat="1" ht="11.25">
      <c r="B885" s="155"/>
      <c r="D885" s="149" t="s">
        <v>157</v>
      </c>
      <c r="E885" s="156" t="s">
        <v>19</v>
      </c>
      <c r="F885" s="157" t="s">
        <v>1480</v>
      </c>
      <c r="H885" s="158">
        <v>4.78</v>
      </c>
      <c r="I885" s="159"/>
      <c r="L885" s="155"/>
      <c r="M885" s="160"/>
      <c r="T885" s="161"/>
      <c r="AT885" s="156" t="s">
        <v>157</v>
      </c>
      <c r="AU885" s="156" t="s">
        <v>82</v>
      </c>
      <c r="AV885" s="13" t="s">
        <v>82</v>
      </c>
      <c r="AW885" s="13" t="s">
        <v>33</v>
      </c>
      <c r="AX885" s="13" t="s">
        <v>72</v>
      </c>
      <c r="AY885" s="156" t="s">
        <v>146</v>
      </c>
    </row>
    <row r="886" spans="2:65" s="12" customFormat="1" ht="11.25">
      <c r="B886" s="148"/>
      <c r="D886" s="149" t="s">
        <v>157</v>
      </c>
      <c r="E886" s="150" t="s">
        <v>19</v>
      </c>
      <c r="F886" s="151" t="s">
        <v>1079</v>
      </c>
      <c r="H886" s="150" t="s">
        <v>19</v>
      </c>
      <c r="I886" s="152"/>
      <c r="L886" s="148"/>
      <c r="M886" s="153"/>
      <c r="T886" s="154"/>
      <c r="AT886" s="150" t="s">
        <v>157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146</v>
      </c>
    </row>
    <row r="887" spans="2:65" s="13" customFormat="1" ht="11.25">
      <c r="B887" s="155"/>
      <c r="D887" s="149" t="s">
        <v>157</v>
      </c>
      <c r="E887" s="156" t="s">
        <v>19</v>
      </c>
      <c r="F887" s="157" t="s">
        <v>1481</v>
      </c>
      <c r="H887" s="158">
        <v>8.1999999999999993</v>
      </c>
      <c r="I887" s="159"/>
      <c r="L887" s="155"/>
      <c r="M887" s="160"/>
      <c r="T887" s="161"/>
      <c r="AT887" s="156" t="s">
        <v>157</v>
      </c>
      <c r="AU887" s="156" t="s">
        <v>82</v>
      </c>
      <c r="AV887" s="13" t="s">
        <v>82</v>
      </c>
      <c r="AW887" s="13" t="s">
        <v>33</v>
      </c>
      <c r="AX887" s="13" t="s">
        <v>72</v>
      </c>
      <c r="AY887" s="156" t="s">
        <v>146</v>
      </c>
    </row>
    <row r="888" spans="2:65" s="12" customFormat="1" ht="11.25">
      <c r="B888" s="148"/>
      <c r="D888" s="149" t="s">
        <v>157</v>
      </c>
      <c r="E888" s="150" t="s">
        <v>19</v>
      </c>
      <c r="F888" s="151" t="s">
        <v>1013</v>
      </c>
      <c r="H888" s="150" t="s">
        <v>19</v>
      </c>
      <c r="I888" s="152"/>
      <c r="L888" s="148"/>
      <c r="M888" s="153"/>
      <c r="T888" s="154"/>
      <c r="AT888" s="150" t="s">
        <v>157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146</v>
      </c>
    </row>
    <row r="889" spans="2:65" s="13" customFormat="1" ht="11.25">
      <c r="B889" s="155"/>
      <c r="D889" s="149" t="s">
        <v>157</v>
      </c>
      <c r="E889" s="156" t="s">
        <v>19</v>
      </c>
      <c r="F889" s="157" t="s">
        <v>1482</v>
      </c>
      <c r="H889" s="158">
        <v>18.72</v>
      </c>
      <c r="I889" s="159"/>
      <c r="L889" s="155"/>
      <c r="M889" s="160"/>
      <c r="T889" s="161"/>
      <c r="AT889" s="156" t="s">
        <v>157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146</v>
      </c>
    </row>
    <row r="890" spans="2:65" s="14" customFormat="1" ht="11.25">
      <c r="B890" s="162"/>
      <c r="D890" s="149" t="s">
        <v>157</v>
      </c>
      <c r="E890" s="163" t="s">
        <v>19</v>
      </c>
      <c r="F890" s="164" t="s">
        <v>161</v>
      </c>
      <c r="H890" s="165">
        <v>381.48</v>
      </c>
      <c r="I890" s="166"/>
      <c r="L890" s="162"/>
      <c r="M890" s="167"/>
      <c r="T890" s="168"/>
      <c r="AT890" s="163" t="s">
        <v>157</v>
      </c>
      <c r="AU890" s="163" t="s">
        <v>82</v>
      </c>
      <c r="AV890" s="14" t="s">
        <v>147</v>
      </c>
      <c r="AW890" s="14" t="s">
        <v>33</v>
      </c>
      <c r="AX890" s="14" t="s">
        <v>80</v>
      </c>
      <c r="AY890" s="163" t="s">
        <v>146</v>
      </c>
    </row>
    <row r="891" spans="2:65" s="1" customFormat="1" ht="24.2" customHeight="1">
      <c r="B891" s="32"/>
      <c r="C891" s="131" t="s">
        <v>1483</v>
      </c>
      <c r="D891" s="131" t="s">
        <v>149</v>
      </c>
      <c r="E891" s="132" t="s">
        <v>1484</v>
      </c>
      <c r="F891" s="133" t="s">
        <v>1485</v>
      </c>
      <c r="G891" s="134" t="s">
        <v>152</v>
      </c>
      <c r="H891" s="135">
        <v>235.24</v>
      </c>
      <c r="I891" s="136"/>
      <c r="J891" s="137">
        <f>ROUND(I891*H891,2)</f>
        <v>0</v>
      </c>
      <c r="K891" s="133" t="s">
        <v>19</v>
      </c>
      <c r="L891" s="32"/>
      <c r="M891" s="138" t="s">
        <v>19</v>
      </c>
      <c r="N891" s="139" t="s">
        <v>43</v>
      </c>
      <c r="P891" s="140">
        <f>O891*H891</f>
        <v>0</v>
      </c>
      <c r="Q891" s="140">
        <v>3.4119999999999998E-2</v>
      </c>
      <c r="R891" s="140">
        <f>Q891*H891</f>
        <v>8.0263887999999994</v>
      </c>
      <c r="S891" s="140">
        <v>0</v>
      </c>
      <c r="T891" s="141">
        <f>S891*H891</f>
        <v>0</v>
      </c>
      <c r="AR891" s="142" t="s">
        <v>241</v>
      </c>
      <c r="AT891" s="142" t="s">
        <v>149</v>
      </c>
      <c r="AU891" s="142" t="s">
        <v>82</v>
      </c>
      <c r="AY891" s="17" t="s">
        <v>146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7" t="s">
        <v>80</v>
      </c>
      <c r="BK891" s="143">
        <f>ROUND(I891*H891,2)</f>
        <v>0</v>
      </c>
      <c r="BL891" s="17" t="s">
        <v>241</v>
      </c>
      <c r="BM891" s="142" t="s">
        <v>1486</v>
      </c>
    </row>
    <row r="892" spans="2:65" s="12" customFormat="1" ht="11.25">
      <c r="B892" s="148"/>
      <c r="D892" s="149" t="s">
        <v>157</v>
      </c>
      <c r="E892" s="150" t="s">
        <v>19</v>
      </c>
      <c r="F892" s="151" t="s">
        <v>1487</v>
      </c>
      <c r="H892" s="150" t="s">
        <v>19</v>
      </c>
      <c r="I892" s="152"/>
      <c r="L892" s="148"/>
      <c r="M892" s="153"/>
      <c r="T892" s="154"/>
      <c r="AT892" s="150" t="s">
        <v>157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146</v>
      </c>
    </row>
    <row r="893" spans="2:65" s="12" customFormat="1" ht="11.25">
      <c r="B893" s="148"/>
      <c r="D893" s="149" t="s">
        <v>157</v>
      </c>
      <c r="E893" s="150" t="s">
        <v>19</v>
      </c>
      <c r="F893" s="151" t="s">
        <v>1488</v>
      </c>
      <c r="H893" s="150" t="s">
        <v>19</v>
      </c>
      <c r="I893" s="152"/>
      <c r="L893" s="148"/>
      <c r="M893" s="153"/>
      <c r="T893" s="154"/>
      <c r="AT893" s="150" t="s">
        <v>157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146</v>
      </c>
    </row>
    <row r="894" spans="2:65" s="13" customFormat="1" ht="11.25">
      <c r="B894" s="155"/>
      <c r="D894" s="149" t="s">
        <v>157</v>
      </c>
      <c r="E894" s="156" t="s">
        <v>19</v>
      </c>
      <c r="F894" s="157" t="s">
        <v>1489</v>
      </c>
      <c r="H894" s="158">
        <v>25.46</v>
      </c>
      <c r="I894" s="159"/>
      <c r="L894" s="155"/>
      <c r="M894" s="160"/>
      <c r="T894" s="161"/>
      <c r="AT894" s="156" t="s">
        <v>157</v>
      </c>
      <c r="AU894" s="156" t="s">
        <v>82</v>
      </c>
      <c r="AV894" s="13" t="s">
        <v>82</v>
      </c>
      <c r="AW894" s="13" t="s">
        <v>33</v>
      </c>
      <c r="AX894" s="13" t="s">
        <v>72</v>
      </c>
      <c r="AY894" s="156" t="s">
        <v>146</v>
      </c>
    </row>
    <row r="895" spans="2:65" s="12" customFormat="1" ht="11.25">
      <c r="B895" s="148"/>
      <c r="D895" s="149" t="s">
        <v>157</v>
      </c>
      <c r="E895" s="150" t="s">
        <v>19</v>
      </c>
      <c r="F895" s="151" t="s">
        <v>1490</v>
      </c>
      <c r="H895" s="150" t="s">
        <v>19</v>
      </c>
      <c r="I895" s="152"/>
      <c r="L895" s="148"/>
      <c r="M895" s="153"/>
      <c r="T895" s="154"/>
      <c r="AT895" s="150" t="s">
        <v>157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146</v>
      </c>
    </row>
    <row r="896" spans="2:65" s="13" customFormat="1" ht="11.25">
      <c r="B896" s="155"/>
      <c r="D896" s="149" t="s">
        <v>157</v>
      </c>
      <c r="E896" s="156" t="s">
        <v>19</v>
      </c>
      <c r="F896" s="157" t="s">
        <v>1491</v>
      </c>
      <c r="H896" s="158">
        <v>18.66</v>
      </c>
      <c r="I896" s="159"/>
      <c r="L896" s="155"/>
      <c r="M896" s="160"/>
      <c r="T896" s="161"/>
      <c r="AT896" s="156" t="s">
        <v>157</v>
      </c>
      <c r="AU896" s="156" t="s">
        <v>82</v>
      </c>
      <c r="AV896" s="13" t="s">
        <v>82</v>
      </c>
      <c r="AW896" s="13" t="s">
        <v>33</v>
      </c>
      <c r="AX896" s="13" t="s">
        <v>72</v>
      </c>
      <c r="AY896" s="156" t="s">
        <v>146</v>
      </c>
    </row>
    <row r="897" spans="2:65" s="12" customFormat="1" ht="11.25">
      <c r="B897" s="148"/>
      <c r="D897" s="149" t="s">
        <v>157</v>
      </c>
      <c r="E897" s="150" t="s">
        <v>19</v>
      </c>
      <c r="F897" s="151" t="s">
        <v>1492</v>
      </c>
      <c r="H897" s="150" t="s">
        <v>19</v>
      </c>
      <c r="I897" s="152"/>
      <c r="L897" s="148"/>
      <c r="M897" s="153"/>
      <c r="T897" s="154"/>
      <c r="AT897" s="150" t="s">
        <v>157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146</v>
      </c>
    </row>
    <row r="898" spans="2:65" s="13" customFormat="1" ht="11.25">
      <c r="B898" s="155"/>
      <c r="D898" s="149" t="s">
        <v>157</v>
      </c>
      <c r="E898" s="156" t="s">
        <v>19</v>
      </c>
      <c r="F898" s="157" t="s">
        <v>1493</v>
      </c>
      <c r="H898" s="158">
        <v>39.909999999999997</v>
      </c>
      <c r="I898" s="159"/>
      <c r="L898" s="155"/>
      <c r="M898" s="160"/>
      <c r="T898" s="161"/>
      <c r="AT898" s="156" t="s">
        <v>157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146</v>
      </c>
    </row>
    <row r="899" spans="2:65" s="12" customFormat="1" ht="11.25">
      <c r="B899" s="148"/>
      <c r="D899" s="149" t="s">
        <v>157</v>
      </c>
      <c r="E899" s="150" t="s">
        <v>19</v>
      </c>
      <c r="F899" s="151" t="s">
        <v>1494</v>
      </c>
      <c r="H899" s="150" t="s">
        <v>19</v>
      </c>
      <c r="I899" s="152"/>
      <c r="L899" s="148"/>
      <c r="M899" s="153"/>
      <c r="T899" s="154"/>
      <c r="AT899" s="150" t="s">
        <v>157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146</v>
      </c>
    </row>
    <row r="900" spans="2:65" s="13" customFormat="1" ht="11.25">
      <c r="B900" s="155"/>
      <c r="D900" s="149" t="s">
        <v>157</v>
      </c>
      <c r="E900" s="156" t="s">
        <v>19</v>
      </c>
      <c r="F900" s="157" t="s">
        <v>1495</v>
      </c>
      <c r="H900" s="158">
        <v>39.43</v>
      </c>
      <c r="I900" s="159"/>
      <c r="L900" s="155"/>
      <c r="M900" s="160"/>
      <c r="T900" s="161"/>
      <c r="AT900" s="156" t="s">
        <v>157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146</v>
      </c>
    </row>
    <row r="901" spans="2:65" s="12" customFormat="1" ht="11.25">
      <c r="B901" s="148"/>
      <c r="D901" s="149" t="s">
        <v>157</v>
      </c>
      <c r="E901" s="150" t="s">
        <v>19</v>
      </c>
      <c r="F901" s="151" t="s">
        <v>1496</v>
      </c>
      <c r="H901" s="150" t="s">
        <v>19</v>
      </c>
      <c r="I901" s="152"/>
      <c r="L901" s="148"/>
      <c r="M901" s="153"/>
      <c r="T901" s="154"/>
      <c r="AT901" s="150" t="s">
        <v>157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146</v>
      </c>
    </row>
    <row r="902" spans="2:65" s="13" customFormat="1" ht="11.25">
      <c r="B902" s="155"/>
      <c r="D902" s="149" t="s">
        <v>157</v>
      </c>
      <c r="E902" s="156" t="s">
        <v>19</v>
      </c>
      <c r="F902" s="157" t="s">
        <v>1497</v>
      </c>
      <c r="H902" s="158">
        <v>11.59</v>
      </c>
      <c r="I902" s="159"/>
      <c r="L902" s="155"/>
      <c r="M902" s="160"/>
      <c r="T902" s="161"/>
      <c r="AT902" s="156" t="s">
        <v>157</v>
      </c>
      <c r="AU902" s="156" t="s">
        <v>82</v>
      </c>
      <c r="AV902" s="13" t="s">
        <v>82</v>
      </c>
      <c r="AW902" s="13" t="s">
        <v>33</v>
      </c>
      <c r="AX902" s="13" t="s">
        <v>72</v>
      </c>
      <c r="AY902" s="156" t="s">
        <v>146</v>
      </c>
    </row>
    <row r="903" spans="2:65" s="12" customFormat="1" ht="11.25">
      <c r="B903" s="148"/>
      <c r="D903" s="149" t="s">
        <v>157</v>
      </c>
      <c r="E903" s="150" t="s">
        <v>19</v>
      </c>
      <c r="F903" s="151" t="s">
        <v>1498</v>
      </c>
      <c r="H903" s="150" t="s">
        <v>19</v>
      </c>
      <c r="I903" s="152"/>
      <c r="L903" s="148"/>
      <c r="M903" s="153"/>
      <c r="T903" s="154"/>
      <c r="AT903" s="150" t="s">
        <v>157</v>
      </c>
      <c r="AU903" s="150" t="s">
        <v>82</v>
      </c>
      <c r="AV903" s="12" t="s">
        <v>80</v>
      </c>
      <c r="AW903" s="12" t="s">
        <v>33</v>
      </c>
      <c r="AX903" s="12" t="s">
        <v>72</v>
      </c>
      <c r="AY903" s="150" t="s">
        <v>146</v>
      </c>
    </row>
    <row r="904" spans="2:65" s="13" customFormat="1" ht="11.25">
      <c r="B904" s="155"/>
      <c r="D904" s="149" t="s">
        <v>157</v>
      </c>
      <c r="E904" s="156" t="s">
        <v>19</v>
      </c>
      <c r="F904" s="157" t="s">
        <v>1499</v>
      </c>
      <c r="H904" s="158">
        <v>3.92</v>
      </c>
      <c r="I904" s="159"/>
      <c r="L904" s="155"/>
      <c r="M904" s="160"/>
      <c r="T904" s="161"/>
      <c r="AT904" s="156" t="s">
        <v>157</v>
      </c>
      <c r="AU904" s="156" t="s">
        <v>82</v>
      </c>
      <c r="AV904" s="13" t="s">
        <v>82</v>
      </c>
      <c r="AW904" s="13" t="s">
        <v>33</v>
      </c>
      <c r="AX904" s="13" t="s">
        <v>72</v>
      </c>
      <c r="AY904" s="156" t="s">
        <v>146</v>
      </c>
    </row>
    <row r="905" spans="2:65" s="12" customFormat="1" ht="11.25">
      <c r="B905" s="148"/>
      <c r="D905" s="149" t="s">
        <v>157</v>
      </c>
      <c r="E905" s="150" t="s">
        <v>19</v>
      </c>
      <c r="F905" s="151" t="s">
        <v>1500</v>
      </c>
      <c r="H905" s="150" t="s">
        <v>19</v>
      </c>
      <c r="I905" s="152"/>
      <c r="L905" s="148"/>
      <c r="M905" s="153"/>
      <c r="T905" s="154"/>
      <c r="AT905" s="150" t="s">
        <v>157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146</v>
      </c>
    </row>
    <row r="906" spans="2:65" s="13" customFormat="1" ht="11.25">
      <c r="B906" s="155"/>
      <c r="D906" s="149" t="s">
        <v>157</v>
      </c>
      <c r="E906" s="156" t="s">
        <v>19</v>
      </c>
      <c r="F906" s="157" t="s">
        <v>1501</v>
      </c>
      <c r="H906" s="158">
        <v>5.65</v>
      </c>
      <c r="I906" s="159"/>
      <c r="L906" s="155"/>
      <c r="M906" s="160"/>
      <c r="T906" s="161"/>
      <c r="AT906" s="156" t="s">
        <v>157</v>
      </c>
      <c r="AU906" s="156" t="s">
        <v>82</v>
      </c>
      <c r="AV906" s="13" t="s">
        <v>82</v>
      </c>
      <c r="AW906" s="13" t="s">
        <v>33</v>
      </c>
      <c r="AX906" s="13" t="s">
        <v>72</v>
      </c>
      <c r="AY906" s="156" t="s">
        <v>146</v>
      </c>
    </row>
    <row r="907" spans="2:65" s="12" customFormat="1" ht="11.25">
      <c r="B907" s="148"/>
      <c r="D907" s="149" t="s">
        <v>157</v>
      </c>
      <c r="E907" s="150" t="s">
        <v>19</v>
      </c>
      <c r="F907" s="151" t="s">
        <v>1502</v>
      </c>
      <c r="H907" s="150" t="s">
        <v>19</v>
      </c>
      <c r="I907" s="152"/>
      <c r="L907" s="148"/>
      <c r="M907" s="153"/>
      <c r="T907" s="154"/>
      <c r="AT907" s="150" t="s">
        <v>157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146</v>
      </c>
    </row>
    <row r="908" spans="2:65" s="13" customFormat="1" ht="11.25">
      <c r="B908" s="155"/>
      <c r="D908" s="149" t="s">
        <v>157</v>
      </c>
      <c r="E908" s="156" t="s">
        <v>19</v>
      </c>
      <c r="F908" s="157" t="s">
        <v>1503</v>
      </c>
      <c r="H908" s="158">
        <v>90.62</v>
      </c>
      <c r="I908" s="159"/>
      <c r="L908" s="155"/>
      <c r="M908" s="160"/>
      <c r="T908" s="161"/>
      <c r="AT908" s="156" t="s">
        <v>157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146</v>
      </c>
    </row>
    <row r="909" spans="2:65" s="14" customFormat="1" ht="11.25">
      <c r="B909" s="162"/>
      <c r="D909" s="149" t="s">
        <v>157</v>
      </c>
      <c r="E909" s="163" t="s">
        <v>19</v>
      </c>
      <c r="F909" s="164" t="s">
        <v>161</v>
      </c>
      <c r="H909" s="165">
        <v>235.24</v>
      </c>
      <c r="I909" s="166"/>
      <c r="L909" s="162"/>
      <c r="M909" s="167"/>
      <c r="T909" s="168"/>
      <c r="AT909" s="163" t="s">
        <v>157</v>
      </c>
      <c r="AU909" s="163" t="s">
        <v>82</v>
      </c>
      <c r="AV909" s="14" t="s">
        <v>147</v>
      </c>
      <c r="AW909" s="14" t="s">
        <v>33</v>
      </c>
      <c r="AX909" s="14" t="s">
        <v>80</v>
      </c>
      <c r="AY909" s="163" t="s">
        <v>146</v>
      </c>
    </row>
    <row r="910" spans="2:65" s="1" customFormat="1" ht="16.5" customHeight="1">
      <c r="B910" s="32"/>
      <c r="C910" s="131" t="s">
        <v>1504</v>
      </c>
      <c r="D910" s="131" t="s">
        <v>149</v>
      </c>
      <c r="E910" s="132" t="s">
        <v>1505</v>
      </c>
      <c r="F910" s="133" t="s">
        <v>1506</v>
      </c>
      <c r="G910" s="134" t="s">
        <v>297</v>
      </c>
      <c r="H910" s="135">
        <v>821.3</v>
      </c>
      <c r="I910" s="136"/>
      <c r="J910" s="137">
        <f>ROUND(I910*H910,2)</f>
        <v>0</v>
      </c>
      <c r="K910" s="133" t="s">
        <v>638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1.0000000000000001E-5</v>
      </c>
      <c r="R910" s="140">
        <f>Q910*H910</f>
        <v>8.2129999999999998E-3</v>
      </c>
      <c r="S910" s="140">
        <v>0</v>
      </c>
      <c r="T910" s="141">
        <f>S910*H910</f>
        <v>0</v>
      </c>
      <c r="AR910" s="142" t="s">
        <v>241</v>
      </c>
      <c r="AT910" s="142" t="s">
        <v>149</v>
      </c>
      <c r="AU910" s="142" t="s">
        <v>82</v>
      </c>
      <c r="AY910" s="17" t="s">
        <v>146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241</v>
      </c>
      <c r="BM910" s="142" t="s">
        <v>1507</v>
      </c>
    </row>
    <row r="911" spans="2:65" s="1" customFormat="1" ht="11.25">
      <c r="B911" s="32"/>
      <c r="D911" s="144" t="s">
        <v>155</v>
      </c>
      <c r="F911" s="145" t="s">
        <v>1508</v>
      </c>
      <c r="I911" s="146"/>
      <c r="L911" s="32"/>
      <c r="M911" s="147"/>
      <c r="T911" s="53"/>
      <c r="AT911" s="17" t="s">
        <v>155</v>
      </c>
      <c r="AU911" s="17" t="s">
        <v>82</v>
      </c>
    </row>
    <row r="912" spans="2:65" s="12" customFormat="1" ht="11.25">
      <c r="B912" s="148"/>
      <c r="D912" s="149" t="s">
        <v>157</v>
      </c>
      <c r="E912" s="150" t="s">
        <v>19</v>
      </c>
      <c r="F912" s="151" t="s">
        <v>1509</v>
      </c>
      <c r="H912" s="150" t="s">
        <v>19</v>
      </c>
      <c r="I912" s="152"/>
      <c r="L912" s="148"/>
      <c r="M912" s="153"/>
      <c r="T912" s="154"/>
      <c r="AT912" s="150" t="s">
        <v>157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146</v>
      </c>
    </row>
    <row r="913" spans="2:65" s="13" customFormat="1" ht="11.25">
      <c r="B913" s="155"/>
      <c r="D913" s="149" t="s">
        <v>157</v>
      </c>
      <c r="E913" s="156" t="s">
        <v>19</v>
      </c>
      <c r="F913" s="157" t="s">
        <v>1510</v>
      </c>
      <c r="H913" s="158">
        <v>340</v>
      </c>
      <c r="I913" s="159"/>
      <c r="L913" s="155"/>
      <c r="M913" s="160"/>
      <c r="T913" s="161"/>
      <c r="AT913" s="156" t="s">
        <v>157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146</v>
      </c>
    </row>
    <row r="914" spans="2:65" s="13" customFormat="1" ht="11.25">
      <c r="B914" s="155"/>
      <c r="D914" s="149" t="s">
        <v>157</v>
      </c>
      <c r="E914" s="156" t="s">
        <v>19</v>
      </c>
      <c r="F914" s="157" t="s">
        <v>1511</v>
      </c>
      <c r="H914" s="158">
        <v>122.4</v>
      </c>
      <c r="I914" s="159"/>
      <c r="L914" s="155"/>
      <c r="M914" s="160"/>
      <c r="T914" s="161"/>
      <c r="AT914" s="156" t="s">
        <v>157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146</v>
      </c>
    </row>
    <row r="915" spans="2:65" s="13" customFormat="1" ht="11.25">
      <c r="B915" s="155"/>
      <c r="D915" s="149" t="s">
        <v>157</v>
      </c>
      <c r="E915" s="156" t="s">
        <v>19</v>
      </c>
      <c r="F915" s="157" t="s">
        <v>1512</v>
      </c>
      <c r="H915" s="158">
        <v>358.9</v>
      </c>
      <c r="I915" s="159"/>
      <c r="L915" s="155"/>
      <c r="M915" s="160"/>
      <c r="T915" s="161"/>
      <c r="AT915" s="156" t="s">
        <v>157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146</v>
      </c>
    </row>
    <row r="916" spans="2:65" s="14" customFormat="1" ht="11.25">
      <c r="B916" s="162"/>
      <c r="D916" s="149" t="s">
        <v>157</v>
      </c>
      <c r="E916" s="163" t="s">
        <v>19</v>
      </c>
      <c r="F916" s="164" t="s">
        <v>161</v>
      </c>
      <c r="H916" s="165">
        <v>821.3</v>
      </c>
      <c r="I916" s="166"/>
      <c r="L916" s="162"/>
      <c r="M916" s="167"/>
      <c r="T916" s="168"/>
      <c r="AT916" s="163" t="s">
        <v>157</v>
      </c>
      <c r="AU916" s="163" t="s">
        <v>82</v>
      </c>
      <c r="AV916" s="14" t="s">
        <v>147</v>
      </c>
      <c r="AW916" s="14" t="s">
        <v>33</v>
      </c>
      <c r="AX916" s="14" t="s">
        <v>80</v>
      </c>
      <c r="AY916" s="163" t="s">
        <v>146</v>
      </c>
    </row>
    <row r="917" spans="2:65" s="1" customFormat="1" ht="16.5" customHeight="1">
      <c r="B917" s="32"/>
      <c r="C917" s="174" t="s">
        <v>1513</v>
      </c>
      <c r="D917" s="174" t="s">
        <v>392</v>
      </c>
      <c r="E917" s="175" t="s">
        <v>1514</v>
      </c>
      <c r="F917" s="176" t="s">
        <v>1515</v>
      </c>
      <c r="G917" s="177" t="s">
        <v>184</v>
      </c>
      <c r="H917" s="178">
        <v>6.468</v>
      </c>
      <c r="I917" s="179"/>
      <c r="J917" s="180">
        <f>ROUND(I917*H917,2)</f>
        <v>0</v>
      </c>
      <c r="K917" s="176" t="s">
        <v>638</v>
      </c>
      <c r="L917" s="181"/>
      <c r="M917" s="182" t="s">
        <v>19</v>
      </c>
      <c r="N917" s="183" t="s">
        <v>43</v>
      </c>
      <c r="P917" s="140">
        <f>O917*H917</f>
        <v>0</v>
      </c>
      <c r="Q917" s="140">
        <v>0.55000000000000004</v>
      </c>
      <c r="R917" s="140">
        <f>Q917*H917</f>
        <v>3.5574000000000003</v>
      </c>
      <c r="S917" s="140">
        <v>0</v>
      </c>
      <c r="T917" s="141">
        <f>S917*H917</f>
        <v>0</v>
      </c>
      <c r="AR917" s="142" t="s">
        <v>335</v>
      </c>
      <c r="AT917" s="142" t="s">
        <v>392</v>
      </c>
      <c r="AU917" s="142" t="s">
        <v>82</v>
      </c>
      <c r="AY917" s="17" t="s">
        <v>146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7" t="s">
        <v>80</v>
      </c>
      <c r="BK917" s="143">
        <f>ROUND(I917*H917,2)</f>
        <v>0</v>
      </c>
      <c r="BL917" s="17" t="s">
        <v>241</v>
      </c>
      <c r="BM917" s="142" t="s">
        <v>1516</v>
      </c>
    </row>
    <row r="918" spans="2:65" s="12" customFormat="1" ht="11.25">
      <c r="B918" s="148"/>
      <c r="D918" s="149" t="s">
        <v>157</v>
      </c>
      <c r="E918" s="150" t="s">
        <v>19</v>
      </c>
      <c r="F918" s="151" t="s">
        <v>1509</v>
      </c>
      <c r="H918" s="150" t="s">
        <v>19</v>
      </c>
      <c r="I918" s="152"/>
      <c r="L918" s="148"/>
      <c r="M918" s="153"/>
      <c r="T918" s="154"/>
      <c r="AT918" s="150" t="s">
        <v>157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146</v>
      </c>
    </row>
    <row r="919" spans="2:65" s="13" customFormat="1" ht="11.25">
      <c r="B919" s="155"/>
      <c r="D919" s="149" t="s">
        <v>157</v>
      </c>
      <c r="E919" s="156" t="s">
        <v>19</v>
      </c>
      <c r="F919" s="157" t="s">
        <v>1517</v>
      </c>
      <c r="H919" s="158">
        <v>2.6779999999999999</v>
      </c>
      <c r="I919" s="159"/>
      <c r="L919" s="155"/>
      <c r="M919" s="160"/>
      <c r="T919" s="161"/>
      <c r="AT919" s="156" t="s">
        <v>157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146</v>
      </c>
    </row>
    <row r="920" spans="2:65" s="13" customFormat="1" ht="11.25">
      <c r="B920" s="155"/>
      <c r="D920" s="149" t="s">
        <v>157</v>
      </c>
      <c r="E920" s="156" t="s">
        <v>19</v>
      </c>
      <c r="F920" s="157" t="s">
        <v>1518</v>
      </c>
      <c r="H920" s="158">
        <v>0.96399999999999997</v>
      </c>
      <c r="I920" s="159"/>
      <c r="L920" s="155"/>
      <c r="M920" s="160"/>
      <c r="T920" s="161"/>
      <c r="AT920" s="156" t="s">
        <v>157</v>
      </c>
      <c r="AU920" s="156" t="s">
        <v>82</v>
      </c>
      <c r="AV920" s="13" t="s">
        <v>82</v>
      </c>
      <c r="AW920" s="13" t="s">
        <v>33</v>
      </c>
      <c r="AX920" s="13" t="s">
        <v>72</v>
      </c>
      <c r="AY920" s="156" t="s">
        <v>146</v>
      </c>
    </row>
    <row r="921" spans="2:65" s="13" customFormat="1" ht="11.25">
      <c r="B921" s="155"/>
      <c r="D921" s="149" t="s">
        <v>157</v>
      </c>
      <c r="E921" s="156" t="s">
        <v>19</v>
      </c>
      <c r="F921" s="157" t="s">
        <v>1519</v>
      </c>
      <c r="H921" s="158">
        <v>2.8260000000000001</v>
      </c>
      <c r="I921" s="159"/>
      <c r="L921" s="155"/>
      <c r="M921" s="160"/>
      <c r="T921" s="161"/>
      <c r="AT921" s="156" t="s">
        <v>157</v>
      </c>
      <c r="AU921" s="156" t="s">
        <v>82</v>
      </c>
      <c r="AV921" s="13" t="s">
        <v>82</v>
      </c>
      <c r="AW921" s="13" t="s">
        <v>33</v>
      </c>
      <c r="AX921" s="13" t="s">
        <v>72</v>
      </c>
      <c r="AY921" s="156" t="s">
        <v>146</v>
      </c>
    </row>
    <row r="922" spans="2:65" s="14" customFormat="1" ht="11.25">
      <c r="B922" s="162"/>
      <c r="D922" s="149" t="s">
        <v>157</v>
      </c>
      <c r="E922" s="163" t="s">
        <v>19</v>
      </c>
      <c r="F922" s="164" t="s">
        <v>161</v>
      </c>
      <c r="H922" s="165">
        <v>6.468</v>
      </c>
      <c r="I922" s="166"/>
      <c r="L922" s="162"/>
      <c r="M922" s="167"/>
      <c r="T922" s="168"/>
      <c r="AT922" s="163" t="s">
        <v>157</v>
      </c>
      <c r="AU922" s="163" t="s">
        <v>82</v>
      </c>
      <c r="AV922" s="14" t="s">
        <v>147</v>
      </c>
      <c r="AW922" s="14" t="s">
        <v>33</v>
      </c>
      <c r="AX922" s="14" t="s">
        <v>80</v>
      </c>
      <c r="AY922" s="163" t="s">
        <v>146</v>
      </c>
    </row>
    <row r="923" spans="2:65" s="1" customFormat="1" ht="16.5" customHeight="1">
      <c r="B923" s="32"/>
      <c r="C923" s="131" t="s">
        <v>1520</v>
      </c>
      <c r="D923" s="131" t="s">
        <v>149</v>
      </c>
      <c r="E923" s="132" t="s">
        <v>1521</v>
      </c>
      <c r="F923" s="133" t="s">
        <v>1522</v>
      </c>
      <c r="G923" s="134" t="s">
        <v>152</v>
      </c>
      <c r="H923" s="135">
        <v>93.95</v>
      </c>
      <c r="I923" s="136"/>
      <c r="J923" s="137">
        <f>ROUND(I923*H923,2)</f>
        <v>0</v>
      </c>
      <c r="K923" s="133" t="s">
        <v>638</v>
      </c>
      <c r="L923" s="32"/>
      <c r="M923" s="138" t="s">
        <v>19</v>
      </c>
      <c r="N923" s="139" t="s">
        <v>43</v>
      </c>
      <c r="P923" s="140">
        <f>O923*H923</f>
        <v>0</v>
      </c>
      <c r="Q923" s="140">
        <v>0</v>
      </c>
      <c r="R923" s="140">
        <f>Q923*H923</f>
        <v>0</v>
      </c>
      <c r="S923" s="140">
        <v>2.4E-2</v>
      </c>
      <c r="T923" s="141">
        <f>S923*H923</f>
        <v>2.2547999999999999</v>
      </c>
      <c r="AR923" s="142" t="s">
        <v>241</v>
      </c>
      <c r="AT923" s="142" t="s">
        <v>149</v>
      </c>
      <c r="AU923" s="142" t="s">
        <v>82</v>
      </c>
      <c r="AY923" s="17" t="s">
        <v>146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241</v>
      </c>
      <c r="BM923" s="142" t="s">
        <v>1523</v>
      </c>
    </row>
    <row r="924" spans="2:65" s="1" customFormat="1" ht="11.25">
      <c r="B924" s="32"/>
      <c r="D924" s="144" t="s">
        <v>155</v>
      </c>
      <c r="F924" s="145" t="s">
        <v>1524</v>
      </c>
      <c r="I924" s="146"/>
      <c r="L924" s="32"/>
      <c r="M924" s="147"/>
      <c r="T924" s="53"/>
      <c r="AT924" s="17" t="s">
        <v>155</v>
      </c>
      <c r="AU924" s="17" t="s">
        <v>82</v>
      </c>
    </row>
    <row r="925" spans="2:65" s="12" customFormat="1" ht="11.25">
      <c r="B925" s="148"/>
      <c r="D925" s="149" t="s">
        <v>157</v>
      </c>
      <c r="E925" s="150" t="s">
        <v>19</v>
      </c>
      <c r="F925" s="151" t="s">
        <v>1287</v>
      </c>
      <c r="H925" s="150" t="s">
        <v>19</v>
      </c>
      <c r="I925" s="152"/>
      <c r="L925" s="148"/>
      <c r="M925" s="153"/>
      <c r="T925" s="154"/>
      <c r="AT925" s="150" t="s">
        <v>157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146</v>
      </c>
    </row>
    <row r="926" spans="2:65" s="13" customFormat="1" ht="11.25">
      <c r="B926" s="155"/>
      <c r="D926" s="149" t="s">
        <v>157</v>
      </c>
      <c r="E926" s="156" t="s">
        <v>19</v>
      </c>
      <c r="F926" s="157" t="s">
        <v>1288</v>
      </c>
      <c r="H926" s="158">
        <v>15.95</v>
      </c>
      <c r="I926" s="159"/>
      <c r="L926" s="155"/>
      <c r="M926" s="160"/>
      <c r="T926" s="161"/>
      <c r="AT926" s="156" t="s">
        <v>157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146</v>
      </c>
    </row>
    <row r="927" spans="2:65" s="12" customFormat="1" ht="11.25">
      <c r="B927" s="148"/>
      <c r="D927" s="149" t="s">
        <v>157</v>
      </c>
      <c r="E927" s="150" t="s">
        <v>19</v>
      </c>
      <c r="F927" s="151" t="s">
        <v>1525</v>
      </c>
      <c r="H927" s="150" t="s">
        <v>19</v>
      </c>
      <c r="I927" s="152"/>
      <c r="L927" s="148"/>
      <c r="M927" s="153"/>
      <c r="T927" s="154"/>
      <c r="AT927" s="150" t="s">
        <v>157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146</v>
      </c>
    </row>
    <row r="928" spans="2:65" s="13" customFormat="1" ht="11.25">
      <c r="B928" s="155"/>
      <c r="D928" s="149" t="s">
        <v>157</v>
      </c>
      <c r="E928" s="156" t="s">
        <v>19</v>
      </c>
      <c r="F928" s="157" t="s">
        <v>931</v>
      </c>
      <c r="H928" s="158">
        <v>78</v>
      </c>
      <c r="I928" s="159"/>
      <c r="L928" s="155"/>
      <c r="M928" s="160"/>
      <c r="T928" s="161"/>
      <c r="AT928" s="156" t="s">
        <v>157</v>
      </c>
      <c r="AU928" s="156" t="s">
        <v>82</v>
      </c>
      <c r="AV928" s="13" t="s">
        <v>82</v>
      </c>
      <c r="AW928" s="13" t="s">
        <v>33</v>
      </c>
      <c r="AX928" s="13" t="s">
        <v>72</v>
      </c>
      <c r="AY928" s="156" t="s">
        <v>146</v>
      </c>
    </row>
    <row r="929" spans="2:65" s="14" customFormat="1" ht="11.25">
      <c r="B929" s="162"/>
      <c r="D929" s="149" t="s">
        <v>157</v>
      </c>
      <c r="E929" s="163" t="s">
        <v>19</v>
      </c>
      <c r="F929" s="164" t="s">
        <v>161</v>
      </c>
      <c r="H929" s="165">
        <v>93.95</v>
      </c>
      <c r="I929" s="166"/>
      <c r="L929" s="162"/>
      <c r="M929" s="167"/>
      <c r="T929" s="168"/>
      <c r="AT929" s="163" t="s">
        <v>157</v>
      </c>
      <c r="AU929" s="163" t="s">
        <v>82</v>
      </c>
      <c r="AV929" s="14" t="s">
        <v>147</v>
      </c>
      <c r="AW929" s="14" t="s">
        <v>33</v>
      </c>
      <c r="AX929" s="14" t="s">
        <v>80</v>
      </c>
      <c r="AY929" s="163" t="s">
        <v>146</v>
      </c>
    </row>
    <row r="930" spans="2:65" s="1" customFormat="1" ht="16.5" customHeight="1">
      <c r="B930" s="32"/>
      <c r="C930" s="131" t="s">
        <v>1526</v>
      </c>
      <c r="D930" s="131" t="s">
        <v>149</v>
      </c>
      <c r="E930" s="132" t="s">
        <v>1527</v>
      </c>
      <c r="F930" s="133" t="s">
        <v>1528</v>
      </c>
      <c r="G930" s="134" t="s">
        <v>184</v>
      </c>
      <c r="H930" s="135">
        <v>10.726000000000001</v>
      </c>
      <c r="I930" s="136"/>
      <c r="J930" s="137">
        <f>ROUND(I930*H930,2)</f>
        <v>0</v>
      </c>
      <c r="K930" s="133" t="s">
        <v>638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2.4469999999999999E-2</v>
      </c>
      <c r="R930" s="140">
        <f>Q930*H930</f>
        <v>0.26246522</v>
      </c>
      <c r="S930" s="140">
        <v>0</v>
      </c>
      <c r="T930" s="141">
        <f>S930*H930</f>
        <v>0</v>
      </c>
      <c r="AR930" s="142" t="s">
        <v>241</v>
      </c>
      <c r="AT930" s="142" t="s">
        <v>149</v>
      </c>
      <c r="AU930" s="142" t="s">
        <v>82</v>
      </c>
      <c r="AY930" s="17" t="s">
        <v>146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241</v>
      </c>
      <c r="BM930" s="142" t="s">
        <v>1529</v>
      </c>
    </row>
    <row r="931" spans="2:65" s="1" customFormat="1" ht="11.25">
      <c r="B931" s="32"/>
      <c r="D931" s="144" t="s">
        <v>155</v>
      </c>
      <c r="F931" s="145" t="s">
        <v>1530</v>
      </c>
      <c r="I931" s="146"/>
      <c r="L931" s="32"/>
      <c r="M931" s="147"/>
      <c r="T931" s="53"/>
      <c r="AT931" s="17" t="s">
        <v>155</v>
      </c>
      <c r="AU931" s="17" t="s">
        <v>82</v>
      </c>
    </row>
    <row r="932" spans="2:65" s="13" customFormat="1" ht="11.25">
      <c r="B932" s="155"/>
      <c r="D932" s="149" t="s">
        <v>157</v>
      </c>
      <c r="E932" s="156" t="s">
        <v>19</v>
      </c>
      <c r="F932" s="157" t="s">
        <v>1531</v>
      </c>
      <c r="H932" s="158">
        <v>1.48</v>
      </c>
      <c r="I932" s="159"/>
      <c r="L932" s="155"/>
      <c r="M932" s="160"/>
      <c r="T932" s="161"/>
      <c r="AT932" s="156" t="s">
        <v>157</v>
      </c>
      <c r="AU932" s="156" t="s">
        <v>82</v>
      </c>
      <c r="AV932" s="13" t="s">
        <v>82</v>
      </c>
      <c r="AW932" s="13" t="s">
        <v>33</v>
      </c>
      <c r="AX932" s="13" t="s">
        <v>72</v>
      </c>
      <c r="AY932" s="156" t="s">
        <v>146</v>
      </c>
    </row>
    <row r="933" spans="2:65" s="13" customFormat="1" ht="11.25">
      <c r="B933" s="155"/>
      <c r="D933" s="149" t="s">
        <v>157</v>
      </c>
      <c r="E933" s="156" t="s">
        <v>19</v>
      </c>
      <c r="F933" s="157" t="s">
        <v>1532</v>
      </c>
      <c r="H933" s="158">
        <v>4.8819999999999997</v>
      </c>
      <c r="I933" s="159"/>
      <c r="L933" s="155"/>
      <c r="M933" s="160"/>
      <c r="T933" s="161"/>
      <c r="AT933" s="156" t="s">
        <v>157</v>
      </c>
      <c r="AU933" s="156" t="s">
        <v>82</v>
      </c>
      <c r="AV933" s="13" t="s">
        <v>82</v>
      </c>
      <c r="AW933" s="13" t="s">
        <v>33</v>
      </c>
      <c r="AX933" s="13" t="s">
        <v>72</v>
      </c>
      <c r="AY933" s="156" t="s">
        <v>146</v>
      </c>
    </row>
    <row r="934" spans="2:65" s="13" customFormat="1" ht="11.25">
      <c r="B934" s="155"/>
      <c r="D934" s="149" t="s">
        <v>157</v>
      </c>
      <c r="E934" s="156" t="s">
        <v>19</v>
      </c>
      <c r="F934" s="157" t="s">
        <v>1533</v>
      </c>
      <c r="H934" s="158">
        <v>4.3639999999999999</v>
      </c>
      <c r="I934" s="159"/>
      <c r="L934" s="155"/>
      <c r="M934" s="160"/>
      <c r="T934" s="161"/>
      <c r="AT934" s="156" t="s">
        <v>157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146</v>
      </c>
    </row>
    <row r="935" spans="2:65" s="14" customFormat="1" ht="11.25">
      <c r="B935" s="162"/>
      <c r="D935" s="149" t="s">
        <v>157</v>
      </c>
      <c r="E935" s="163" t="s">
        <v>19</v>
      </c>
      <c r="F935" s="164" t="s">
        <v>161</v>
      </c>
      <c r="H935" s="165">
        <v>10.726000000000001</v>
      </c>
      <c r="I935" s="166"/>
      <c r="L935" s="162"/>
      <c r="M935" s="167"/>
      <c r="T935" s="168"/>
      <c r="AT935" s="163" t="s">
        <v>157</v>
      </c>
      <c r="AU935" s="163" t="s">
        <v>82</v>
      </c>
      <c r="AV935" s="14" t="s">
        <v>147</v>
      </c>
      <c r="AW935" s="14" t="s">
        <v>33</v>
      </c>
      <c r="AX935" s="14" t="s">
        <v>80</v>
      </c>
      <c r="AY935" s="163" t="s">
        <v>146</v>
      </c>
    </row>
    <row r="936" spans="2:65" s="1" customFormat="1" ht="16.5" customHeight="1">
      <c r="B936" s="32"/>
      <c r="C936" s="131" t="s">
        <v>1534</v>
      </c>
      <c r="D936" s="131" t="s">
        <v>149</v>
      </c>
      <c r="E936" s="132" t="s">
        <v>1535</v>
      </c>
      <c r="F936" s="133" t="s">
        <v>1536</v>
      </c>
      <c r="G936" s="134" t="s">
        <v>152</v>
      </c>
      <c r="H936" s="135">
        <v>15.95</v>
      </c>
      <c r="I936" s="136"/>
      <c r="J936" s="137">
        <f>ROUND(I936*H936,2)</f>
        <v>0</v>
      </c>
      <c r="K936" s="133" t="s">
        <v>638</v>
      </c>
      <c r="L936" s="32"/>
      <c r="M936" s="138" t="s">
        <v>19</v>
      </c>
      <c r="N936" s="139" t="s">
        <v>43</v>
      </c>
      <c r="P936" s="140">
        <f>O936*H936</f>
        <v>0</v>
      </c>
      <c r="Q936" s="140">
        <v>0</v>
      </c>
      <c r="R936" s="140">
        <f>Q936*H936</f>
        <v>0</v>
      </c>
      <c r="S936" s="140">
        <v>1.4E-2</v>
      </c>
      <c r="T936" s="141">
        <f>S936*H936</f>
        <v>0.2233</v>
      </c>
      <c r="AR936" s="142" t="s">
        <v>241</v>
      </c>
      <c r="AT936" s="142" t="s">
        <v>149</v>
      </c>
      <c r="AU936" s="142" t="s">
        <v>82</v>
      </c>
      <c r="AY936" s="17" t="s">
        <v>146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7" t="s">
        <v>80</v>
      </c>
      <c r="BK936" s="143">
        <f>ROUND(I936*H936,2)</f>
        <v>0</v>
      </c>
      <c r="BL936" s="17" t="s">
        <v>241</v>
      </c>
      <c r="BM936" s="142" t="s">
        <v>1537</v>
      </c>
    </row>
    <row r="937" spans="2:65" s="1" customFormat="1" ht="11.25">
      <c r="B937" s="32"/>
      <c r="D937" s="144" t="s">
        <v>155</v>
      </c>
      <c r="F937" s="145" t="s">
        <v>1538</v>
      </c>
      <c r="I937" s="146"/>
      <c r="L937" s="32"/>
      <c r="M937" s="147"/>
      <c r="T937" s="53"/>
      <c r="AT937" s="17" t="s">
        <v>155</v>
      </c>
      <c r="AU937" s="17" t="s">
        <v>82</v>
      </c>
    </row>
    <row r="938" spans="2:65" s="12" customFormat="1" ht="11.25">
      <c r="B938" s="148"/>
      <c r="D938" s="149" t="s">
        <v>157</v>
      </c>
      <c r="E938" s="150" t="s">
        <v>19</v>
      </c>
      <c r="F938" s="151" t="s">
        <v>1287</v>
      </c>
      <c r="H938" s="150" t="s">
        <v>19</v>
      </c>
      <c r="I938" s="152"/>
      <c r="L938" s="148"/>
      <c r="M938" s="153"/>
      <c r="T938" s="154"/>
      <c r="AT938" s="150" t="s">
        <v>157</v>
      </c>
      <c r="AU938" s="150" t="s">
        <v>82</v>
      </c>
      <c r="AV938" s="12" t="s">
        <v>80</v>
      </c>
      <c r="AW938" s="12" t="s">
        <v>33</v>
      </c>
      <c r="AX938" s="12" t="s">
        <v>72</v>
      </c>
      <c r="AY938" s="150" t="s">
        <v>146</v>
      </c>
    </row>
    <row r="939" spans="2:65" s="13" customFormat="1" ht="11.25">
      <c r="B939" s="155"/>
      <c r="D939" s="149" t="s">
        <v>157</v>
      </c>
      <c r="E939" s="156" t="s">
        <v>19</v>
      </c>
      <c r="F939" s="157" t="s">
        <v>1288</v>
      </c>
      <c r="H939" s="158">
        <v>15.95</v>
      </c>
      <c r="I939" s="159"/>
      <c r="L939" s="155"/>
      <c r="M939" s="160"/>
      <c r="T939" s="161"/>
      <c r="AT939" s="156" t="s">
        <v>157</v>
      </c>
      <c r="AU939" s="156" t="s">
        <v>82</v>
      </c>
      <c r="AV939" s="13" t="s">
        <v>82</v>
      </c>
      <c r="AW939" s="13" t="s">
        <v>33</v>
      </c>
      <c r="AX939" s="13" t="s">
        <v>80</v>
      </c>
      <c r="AY939" s="156" t="s">
        <v>146</v>
      </c>
    </row>
    <row r="940" spans="2:65" s="1" customFormat="1" ht="16.5" customHeight="1">
      <c r="B940" s="32"/>
      <c r="C940" s="131" t="s">
        <v>1539</v>
      </c>
      <c r="D940" s="131" t="s">
        <v>149</v>
      </c>
      <c r="E940" s="132" t="s">
        <v>1540</v>
      </c>
      <c r="F940" s="133" t="s">
        <v>1541</v>
      </c>
      <c r="G940" s="134" t="s">
        <v>297</v>
      </c>
      <c r="H940" s="135">
        <v>98.010999999999996</v>
      </c>
      <c r="I940" s="136"/>
      <c r="J940" s="137">
        <f>ROUND(I940*H940,2)</f>
        <v>0</v>
      </c>
      <c r="K940" s="133" t="s">
        <v>638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0</v>
      </c>
      <c r="R940" s="140">
        <f>Q940*H940</f>
        <v>0</v>
      </c>
      <c r="S940" s="140">
        <v>1.7000000000000001E-2</v>
      </c>
      <c r="T940" s="141">
        <f>S940*H940</f>
        <v>1.6661870000000001</v>
      </c>
      <c r="AR940" s="142" t="s">
        <v>241</v>
      </c>
      <c r="AT940" s="142" t="s">
        <v>149</v>
      </c>
      <c r="AU940" s="142" t="s">
        <v>82</v>
      </c>
      <c r="AY940" s="17" t="s">
        <v>146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241</v>
      </c>
      <c r="BM940" s="142" t="s">
        <v>1542</v>
      </c>
    </row>
    <row r="941" spans="2:65" s="1" customFormat="1" ht="11.25">
      <c r="B941" s="32"/>
      <c r="D941" s="144" t="s">
        <v>155</v>
      </c>
      <c r="F941" s="145" t="s">
        <v>1543</v>
      </c>
      <c r="I941" s="146"/>
      <c r="L941" s="32"/>
      <c r="M941" s="147"/>
      <c r="T941" s="53"/>
      <c r="AT941" s="17" t="s">
        <v>155</v>
      </c>
      <c r="AU941" s="17" t="s">
        <v>82</v>
      </c>
    </row>
    <row r="942" spans="2:65" s="12" customFormat="1" ht="11.25">
      <c r="B942" s="148"/>
      <c r="D942" s="149" t="s">
        <v>157</v>
      </c>
      <c r="E942" s="150" t="s">
        <v>19</v>
      </c>
      <c r="F942" s="151" t="s">
        <v>1544</v>
      </c>
      <c r="H942" s="150" t="s">
        <v>19</v>
      </c>
      <c r="I942" s="152"/>
      <c r="L942" s="148"/>
      <c r="M942" s="153"/>
      <c r="T942" s="154"/>
      <c r="AT942" s="150" t="s">
        <v>157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146</v>
      </c>
    </row>
    <row r="943" spans="2:65" s="13" customFormat="1" ht="11.25">
      <c r="B943" s="155"/>
      <c r="D943" s="149" t="s">
        <v>157</v>
      </c>
      <c r="E943" s="156" t="s">
        <v>19</v>
      </c>
      <c r="F943" s="157" t="s">
        <v>1545</v>
      </c>
      <c r="H943" s="158">
        <v>9.2210000000000001</v>
      </c>
      <c r="I943" s="159"/>
      <c r="L943" s="155"/>
      <c r="M943" s="160"/>
      <c r="T943" s="161"/>
      <c r="AT943" s="156" t="s">
        <v>157</v>
      </c>
      <c r="AU943" s="156" t="s">
        <v>82</v>
      </c>
      <c r="AV943" s="13" t="s">
        <v>82</v>
      </c>
      <c r="AW943" s="13" t="s">
        <v>33</v>
      </c>
      <c r="AX943" s="13" t="s">
        <v>72</v>
      </c>
      <c r="AY943" s="156" t="s">
        <v>146</v>
      </c>
    </row>
    <row r="944" spans="2:65" s="13" customFormat="1" ht="11.25">
      <c r="B944" s="155"/>
      <c r="D944" s="149" t="s">
        <v>157</v>
      </c>
      <c r="E944" s="156" t="s">
        <v>19</v>
      </c>
      <c r="F944" s="157" t="s">
        <v>1546</v>
      </c>
      <c r="H944" s="158">
        <v>88.79</v>
      </c>
      <c r="I944" s="159"/>
      <c r="L944" s="155"/>
      <c r="M944" s="160"/>
      <c r="T944" s="161"/>
      <c r="AT944" s="156" t="s">
        <v>157</v>
      </c>
      <c r="AU944" s="156" t="s">
        <v>82</v>
      </c>
      <c r="AV944" s="13" t="s">
        <v>82</v>
      </c>
      <c r="AW944" s="13" t="s">
        <v>33</v>
      </c>
      <c r="AX944" s="13" t="s">
        <v>72</v>
      </c>
      <c r="AY944" s="156" t="s">
        <v>146</v>
      </c>
    </row>
    <row r="945" spans="2:65" s="14" customFormat="1" ht="11.25">
      <c r="B945" s="162"/>
      <c r="D945" s="149" t="s">
        <v>157</v>
      </c>
      <c r="E945" s="163" t="s">
        <v>19</v>
      </c>
      <c r="F945" s="164" t="s">
        <v>161</v>
      </c>
      <c r="H945" s="165">
        <v>98.010999999999996</v>
      </c>
      <c r="I945" s="166"/>
      <c r="L945" s="162"/>
      <c r="M945" s="167"/>
      <c r="T945" s="168"/>
      <c r="AT945" s="163" t="s">
        <v>157</v>
      </c>
      <c r="AU945" s="163" t="s">
        <v>82</v>
      </c>
      <c r="AV945" s="14" t="s">
        <v>147</v>
      </c>
      <c r="AW945" s="14" t="s">
        <v>33</v>
      </c>
      <c r="AX945" s="14" t="s">
        <v>80</v>
      </c>
      <c r="AY945" s="163" t="s">
        <v>146</v>
      </c>
    </row>
    <row r="946" spans="2:65" s="1" customFormat="1" ht="16.5" customHeight="1">
      <c r="B946" s="32"/>
      <c r="C946" s="131" t="s">
        <v>1547</v>
      </c>
      <c r="D946" s="131" t="s">
        <v>149</v>
      </c>
      <c r="E946" s="132" t="s">
        <v>1548</v>
      </c>
      <c r="F946" s="133" t="s">
        <v>1549</v>
      </c>
      <c r="G946" s="134" t="s">
        <v>297</v>
      </c>
      <c r="H946" s="135">
        <v>22</v>
      </c>
      <c r="I946" s="136"/>
      <c r="J946" s="137">
        <f>ROUND(I946*H946,2)</f>
        <v>0</v>
      </c>
      <c r="K946" s="133" t="s">
        <v>638</v>
      </c>
      <c r="L946" s="32"/>
      <c r="M946" s="138" t="s">
        <v>19</v>
      </c>
      <c r="N946" s="139" t="s">
        <v>43</v>
      </c>
      <c r="P946" s="140">
        <f>O946*H946</f>
        <v>0</v>
      </c>
      <c r="Q946" s="140">
        <v>0</v>
      </c>
      <c r="R946" s="140">
        <f>Q946*H946</f>
        <v>0</v>
      </c>
      <c r="S946" s="140">
        <v>3.3000000000000002E-2</v>
      </c>
      <c r="T946" s="141">
        <f>S946*H946</f>
        <v>0.72599999999999998</v>
      </c>
      <c r="AR946" s="142" t="s">
        <v>241</v>
      </c>
      <c r="AT946" s="142" t="s">
        <v>149</v>
      </c>
      <c r="AU946" s="142" t="s">
        <v>82</v>
      </c>
      <c r="AY946" s="17" t="s">
        <v>146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80</v>
      </c>
      <c r="BK946" s="143">
        <f>ROUND(I946*H946,2)</f>
        <v>0</v>
      </c>
      <c r="BL946" s="17" t="s">
        <v>241</v>
      </c>
      <c r="BM946" s="142" t="s">
        <v>1550</v>
      </c>
    </row>
    <row r="947" spans="2:65" s="1" customFormat="1" ht="11.25">
      <c r="B947" s="32"/>
      <c r="D947" s="144" t="s">
        <v>155</v>
      </c>
      <c r="F947" s="145" t="s">
        <v>1551</v>
      </c>
      <c r="I947" s="146"/>
      <c r="L947" s="32"/>
      <c r="M947" s="147"/>
      <c r="T947" s="53"/>
      <c r="AT947" s="17" t="s">
        <v>155</v>
      </c>
      <c r="AU947" s="17" t="s">
        <v>82</v>
      </c>
    </row>
    <row r="948" spans="2:65" s="12" customFormat="1" ht="11.25">
      <c r="B948" s="148"/>
      <c r="D948" s="149" t="s">
        <v>157</v>
      </c>
      <c r="E948" s="150" t="s">
        <v>19</v>
      </c>
      <c r="F948" s="151" t="s">
        <v>1287</v>
      </c>
      <c r="H948" s="150" t="s">
        <v>19</v>
      </c>
      <c r="I948" s="152"/>
      <c r="L948" s="148"/>
      <c r="M948" s="153"/>
      <c r="T948" s="154"/>
      <c r="AT948" s="150" t="s">
        <v>157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146</v>
      </c>
    </row>
    <row r="949" spans="2:65" s="13" customFormat="1" ht="11.25">
      <c r="B949" s="155"/>
      <c r="D949" s="149" t="s">
        <v>157</v>
      </c>
      <c r="E949" s="156" t="s">
        <v>19</v>
      </c>
      <c r="F949" s="157" t="s">
        <v>1552</v>
      </c>
      <c r="H949" s="158">
        <v>22</v>
      </c>
      <c r="I949" s="159"/>
      <c r="L949" s="155"/>
      <c r="M949" s="160"/>
      <c r="T949" s="161"/>
      <c r="AT949" s="156" t="s">
        <v>157</v>
      </c>
      <c r="AU949" s="156" t="s">
        <v>82</v>
      </c>
      <c r="AV949" s="13" t="s">
        <v>82</v>
      </c>
      <c r="AW949" s="13" t="s">
        <v>33</v>
      </c>
      <c r="AX949" s="13" t="s">
        <v>80</v>
      </c>
      <c r="AY949" s="156" t="s">
        <v>146</v>
      </c>
    </row>
    <row r="950" spans="2:65" s="1" customFormat="1" ht="16.5" customHeight="1">
      <c r="B950" s="32"/>
      <c r="C950" s="131" t="s">
        <v>1553</v>
      </c>
      <c r="D950" s="131" t="s">
        <v>149</v>
      </c>
      <c r="E950" s="132" t="s">
        <v>1554</v>
      </c>
      <c r="F950" s="133" t="s">
        <v>1555</v>
      </c>
      <c r="G950" s="134" t="s">
        <v>297</v>
      </c>
      <c r="H950" s="135">
        <v>22</v>
      </c>
      <c r="I950" s="136"/>
      <c r="J950" s="137">
        <f>ROUND(I950*H950,2)</f>
        <v>0</v>
      </c>
      <c r="K950" s="133" t="s">
        <v>638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0</v>
      </c>
      <c r="R950" s="140">
        <f>Q950*H950</f>
        <v>0</v>
      </c>
      <c r="S950" s="140">
        <v>4.4999999999999998E-2</v>
      </c>
      <c r="T950" s="141">
        <f>S950*H950</f>
        <v>0.99</v>
      </c>
      <c r="AR950" s="142" t="s">
        <v>241</v>
      </c>
      <c r="AT950" s="142" t="s">
        <v>149</v>
      </c>
      <c r="AU950" s="142" t="s">
        <v>82</v>
      </c>
      <c r="AY950" s="17" t="s">
        <v>146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241</v>
      </c>
      <c r="BM950" s="142" t="s">
        <v>1556</v>
      </c>
    </row>
    <row r="951" spans="2:65" s="1" customFormat="1" ht="11.25">
      <c r="B951" s="32"/>
      <c r="D951" s="144" t="s">
        <v>155</v>
      </c>
      <c r="F951" s="145" t="s">
        <v>1557</v>
      </c>
      <c r="I951" s="146"/>
      <c r="L951" s="32"/>
      <c r="M951" s="147"/>
      <c r="T951" s="53"/>
      <c r="AT951" s="17" t="s">
        <v>155</v>
      </c>
      <c r="AU951" s="17" t="s">
        <v>82</v>
      </c>
    </row>
    <row r="952" spans="2:65" s="12" customFormat="1" ht="11.25">
      <c r="B952" s="148"/>
      <c r="D952" s="149" t="s">
        <v>157</v>
      </c>
      <c r="E952" s="150" t="s">
        <v>19</v>
      </c>
      <c r="F952" s="151" t="s">
        <v>1287</v>
      </c>
      <c r="H952" s="150" t="s">
        <v>19</v>
      </c>
      <c r="I952" s="152"/>
      <c r="L952" s="148"/>
      <c r="M952" s="153"/>
      <c r="T952" s="154"/>
      <c r="AT952" s="150" t="s">
        <v>157</v>
      </c>
      <c r="AU952" s="150" t="s">
        <v>82</v>
      </c>
      <c r="AV952" s="12" t="s">
        <v>80</v>
      </c>
      <c r="AW952" s="12" t="s">
        <v>33</v>
      </c>
      <c r="AX952" s="12" t="s">
        <v>72</v>
      </c>
      <c r="AY952" s="150" t="s">
        <v>146</v>
      </c>
    </row>
    <row r="953" spans="2:65" s="13" customFormat="1" ht="11.25">
      <c r="B953" s="155"/>
      <c r="D953" s="149" t="s">
        <v>157</v>
      </c>
      <c r="E953" s="156" t="s">
        <v>19</v>
      </c>
      <c r="F953" s="157" t="s">
        <v>1552</v>
      </c>
      <c r="H953" s="158">
        <v>22</v>
      </c>
      <c r="I953" s="159"/>
      <c r="L953" s="155"/>
      <c r="M953" s="160"/>
      <c r="T953" s="161"/>
      <c r="AT953" s="156" t="s">
        <v>157</v>
      </c>
      <c r="AU953" s="156" t="s">
        <v>82</v>
      </c>
      <c r="AV953" s="13" t="s">
        <v>82</v>
      </c>
      <c r="AW953" s="13" t="s">
        <v>33</v>
      </c>
      <c r="AX953" s="13" t="s">
        <v>80</v>
      </c>
      <c r="AY953" s="156" t="s">
        <v>146</v>
      </c>
    </row>
    <row r="954" spans="2:65" s="1" customFormat="1" ht="24.2" customHeight="1">
      <c r="B954" s="32"/>
      <c r="C954" s="131" t="s">
        <v>1558</v>
      </c>
      <c r="D954" s="131" t="s">
        <v>149</v>
      </c>
      <c r="E954" s="132" t="s">
        <v>1559</v>
      </c>
      <c r="F954" s="133" t="s">
        <v>1560</v>
      </c>
      <c r="G954" s="134" t="s">
        <v>213</v>
      </c>
      <c r="H954" s="135">
        <v>22.428999999999998</v>
      </c>
      <c r="I954" s="136"/>
      <c r="J954" s="137">
        <f>ROUND(I954*H954,2)</f>
        <v>0</v>
      </c>
      <c r="K954" s="133" t="s">
        <v>638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0</v>
      </c>
      <c r="R954" s="140">
        <f>Q954*H954</f>
        <v>0</v>
      </c>
      <c r="S954" s="140">
        <v>0</v>
      </c>
      <c r="T954" s="141">
        <f>S954*H954</f>
        <v>0</v>
      </c>
      <c r="AR954" s="142" t="s">
        <v>241</v>
      </c>
      <c r="AT954" s="142" t="s">
        <v>149</v>
      </c>
      <c r="AU954" s="142" t="s">
        <v>82</v>
      </c>
      <c r="AY954" s="17" t="s">
        <v>146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241</v>
      </c>
      <c r="BM954" s="142" t="s">
        <v>1561</v>
      </c>
    </row>
    <row r="955" spans="2:65" s="1" customFormat="1" ht="11.25">
      <c r="B955" s="32"/>
      <c r="D955" s="144" t="s">
        <v>155</v>
      </c>
      <c r="F955" s="145" t="s">
        <v>1562</v>
      </c>
      <c r="I955" s="146"/>
      <c r="L955" s="32"/>
      <c r="M955" s="147"/>
      <c r="T955" s="53"/>
      <c r="AT955" s="17" t="s">
        <v>155</v>
      </c>
      <c r="AU955" s="17" t="s">
        <v>82</v>
      </c>
    </row>
    <row r="956" spans="2:65" s="11" customFormat="1" ht="22.9" customHeight="1">
      <c r="B956" s="119"/>
      <c r="D956" s="120" t="s">
        <v>71</v>
      </c>
      <c r="E956" s="129" t="s">
        <v>1563</v>
      </c>
      <c r="F956" s="129" t="s">
        <v>1564</v>
      </c>
      <c r="I956" s="122"/>
      <c r="J956" s="130">
        <f>BK956</f>
        <v>0</v>
      </c>
      <c r="L956" s="119"/>
      <c r="M956" s="124"/>
      <c r="P956" s="125">
        <f>SUM(P957:P1084)</f>
        <v>0</v>
      </c>
      <c r="R956" s="125">
        <f>SUM(R957:R1084)</f>
        <v>21.099038470000004</v>
      </c>
      <c r="T956" s="126">
        <f>SUM(T957:T1084)</f>
        <v>0</v>
      </c>
      <c r="AR956" s="120" t="s">
        <v>82</v>
      </c>
      <c r="AT956" s="127" t="s">
        <v>71</v>
      </c>
      <c r="AU956" s="127" t="s">
        <v>80</v>
      </c>
      <c r="AY956" s="120" t="s">
        <v>146</v>
      </c>
      <c r="BK956" s="128">
        <f>SUM(BK957:BK1084)</f>
        <v>0</v>
      </c>
    </row>
    <row r="957" spans="2:65" s="1" customFormat="1" ht="33" customHeight="1">
      <c r="B957" s="32"/>
      <c r="C957" s="131" t="s">
        <v>1565</v>
      </c>
      <c r="D957" s="131" t="s">
        <v>149</v>
      </c>
      <c r="E957" s="132" t="s">
        <v>1566</v>
      </c>
      <c r="F957" s="133" t="s">
        <v>1567</v>
      </c>
      <c r="G957" s="134" t="s">
        <v>152</v>
      </c>
      <c r="H957" s="135">
        <v>94.710999999999999</v>
      </c>
      <c r="I957" s="136"/>
      <c r="J957" s="137">
        <f>ROUND(I957*H957,2)</f>
        <v>0</v>
      </c>
      <c r="K957" s="133" t="s">
        <v>638</v>
      </c>
      <c r="L957" s="32"/>
      <c r="M957" s="138" t="s">
        <v>19</v>
      </c>
      <c r="N957" s="139" t="s">
        <v>43</v>
      </c>
      <c r="P957" s="140">
        <f>O957*H957</f>
        <v>0</v>
      </c>
      <c r="Q957" s="140">
        <v>4.428E-2</v>
      </c>
      <c r="R957" s="140">
        <f>Q957*H957</f>
        <v>4.1938030800000003</v>
      </c>
      <c r="S957" s="140">
        <v>0</v>
      </c>
      <c r="T957" s="141">
        <f>S957*H957</f>
        <v>0</v>
      </c>
      <c r="AR957" s="142" t="s">
        <v>241</v>
      </c>
      <c r="AT957" s="142" t="s">
        <v>149</v>
      </c>
      <c r="AU957" s="142" t="s">
        <v>82</v>
      </c>
      <c r="AY957" s="17" t="s">
        <v>146</v>
      </c>
      <c r="BE957" s="143">
        <f>IF(N957="základní",J957,0)</f>
        <v>0</v>
      </c>
      <c r="BF957" s="143">
        <f>IF(N957="snížená",J957,0)</f>
        <v>0</v>
      </c>
      <c r="BG957" s="143">
        <f>IF(N957="zákl. přenesená",J957,0)</f>
        <v>0</v>
      </c>
      <c r="BH957" s="143">
        <f>IF(N957="sníž. přenesená",J957,0)</f>
        <v>0</v>
      </c>
      <c r="BI957" s="143">
        <f>IF(N957="nulová",J957,0)</f>
        <v>0</v>
      </c>
      <c r="BJ957" s="17" t="s">
        <v>80</v>
      </c>
      <c r="BK957" s="143">
        <f>ROUND(I957*H957,2)</f>
        <v>0</v>
      </c>
      <c r="BL957" s="17" t="s">
        <v>241</v>
      </c>
      <c r="BM957" s="142" t="s">
        <v>1568</v>
      </c>
    </row>
    <row r="958" spans="2:65" s="1" customFormat="1" ht="11.25">
      <c r="B958" s="32"/>
      <c r="D958" s="144" t="s">
        <v>155</v>
      </c>
      <c r="F958" s="145" t="s">
        <v>1569</v>
      </c>
      <c r="I958" s="146"/>
      <c r="L958" s="32"/>
      <c r="M958" s="147"/>
      <c r="T958" s="53"/>
      <c r="AT958" s="17" t="s">
        <v>155</v>
      </c>
      <c r="AU958" s="17" t="s">
        <v>82</v>
      </c>
    </row>
    <row r="959" spans="2:65" s="12" customFormat="1" ht="11.25">
      <c r="B959" s="148"/>
      <c r="D959" s="149" t="s">
        <v>157</v>
      </c>
      <c r="E959" s="150" t="s">
        <v>19</v>
      </c>
      <c r="F959" s="151" t="s">
        <v>1131</v>
      </c>
      <c r="H959" s="150" t="s">
        <v>19</v>
      </c>
      <c r="I959" s="152"/>
      <c r="L959" s="148"/>
      <c r="M959" s="153"/>
      <c r="T959" s="154"/>
      <c r="AT959" s="150" t="s">
        <v>157</v>
      </c>
      <c r="AU959" s="150" t="s">
        <v>82</v>
      </c>
      <c r="AV959" s="12" t="s">
        <v>80</v>
      </c>
      <c r="AW959" s="12" t="s">
        <v>33</v>
      </c>
      <c r="AX959" s="12" t="s">
        <v>72</v>
      </c>
      <c r="AY959" s="150" t="s">
        <v>146</v>
      </c>
    </row>
    <row r="960" spans="2:65" s="13" customFormat="1" ht="11.25">
      <c r="B960" s="155"/>
      <c r="D960" s="149" t="s">
        <v>157</v>
      </c>
      <c r="E960" s="156" t="s">
        <v>19</v>
      </c>
      <c r="F960" s="157" t="s">
        <v>1570</v>
      </c>
      <c r="H960" s="158">
        <v>8.5120000000000005</v>
      </c>
      <c r="I960" s="159"/>
      <c r="L960" s="155"/>
      <c r="M960" s="160"/>
      <c r="T960" s="161"/>
      <c r="AT960" s="156" t="s">
        <v>157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146</v>
      </c>
    </row>
    <row r="961" spans="2:51" s="13" customFormat="1" ht="11.25">
      <c r="B961" s="155"/>
      <c r="D961" s="149" t="s">
        <v>157</v>
      </c>
      <c r="E961" s="156" t="s">
        <v>19</v>
      </c>
      <c r="F961" s="157" t="s">
        <v>1571</v>
      </c>
      <c r="H961" s="158">
        <v>8.6240000000000006</v>
      </c>
      <c r="I961" s="159"/>
      <c r="L961" s="155"/>
      <c r="M961" s="160"/>
      <c r="T961" s="161"/>
      <c r="AT961" s="156" t="s">
        <v>157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146</v>
      </c>
    </row>
    <row r="962" spans="2:51" s="13" customFormat="1" ht="11.25">
      <c r="B962" s="155"/>
      <c r="D962" s="149" t="s">
        <v>157</v>
      </c>
      <c r="E962" s="156" t="s">
        <v>19</v>
      </c>
      <c r="F962" s="157" t="s">
        <v>1572</v>
      </c>
      <c r="H962" s="158">
        <v>-2.2050000000000001</v>
      </c>
      <c r="I962" s="159"/>
      <c r="L962" s="155"/>
      <c r="M962" s="160"/>
      <c r="T962" s="161"/>
      <c r="AT962" s="156" t="s">
        <v>157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146</v>
      </c>
    </row>
    <row r="963" spans="2:51" s="13" customFormat="1" ht="11.25">
      <c r="B963" s="155"/>
      <c r="D963" s="149" t="s">
        <v>157</v>
      </c>
      <c r="E963" s="156" t="s">
        <v>19</v>
      </c>
      <c r="F963" s="157" t="s">
        <v>1573</v>
      </c>
      <c r="H963" s="158">
        <v>25.437999999999999</v>
      </c>
      <c r="I963" s="159"/>
      <c r="L963" s="155"/>
      <c r="M963" s="160"/>
      <c r="T963" s="161"/>
      <c r="AT963" s="156" t="s">
        <v>157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146</v>
      </c>
    </row>
    <row r="964" spans="2:51" s="13" customFormat="1" ht="11.25">
      <c r="B964" s="155"/>
      <c r="D964" s="149" t="s">
        <v>157</v>
      </c>
      <c r="E964" s="156" t="s">
        <v>19</v>
      </c>
      <c r="F964" s="157" t="s">
        <v>1574</v>
      </c>
      <c r="H964" s="158">
        <v>-5</v>
      </c>
      <c r="I964" s="159"/>
      <c r="L964" s="155"/>
      <c r="M964" s="160"/>
      <c r="T964" s="161"/>
      <c r="AT964" s="156" t="s">
        <v>157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146</v>
      </c>
    </row>
    <row r="965" spans="2:51" s="13" customFormat="1" ht="11.25">
      <c r="B965" s="155"/>
      <c r="D965" s="149" t="s">
        <v>157</v>
      </c>
      <c r="E965" s="156" t="s">
        <v>19</v>
      </c>
      <c r="F965" s="157" t="s">
        <v>1575</v>
      </c>
      <c r="H965" s="158">
        <v>-12.5</v>
      </c>
      <c r="I965" s="159"/>
      <c r="L965" s="155"/>
      <c r="M965" s="160"/>
      <c r="T965" s="161"/>
      <c r="AT965" s="156" t="s">
        <v>157</v>
      </c>
      <c r="AU965" s="156" t="s">
        <v>82</v>
      </c>
      <c r="AV965" s="13" t="s">
        <v>82</v>
      </c>
      <c r="AW965" s="13" t="s">
        <v>33</v>
      </c>
      <c r="AX965" s="13" t="s">
        <v>72</v>
      </c>
      <c r="AY965" s="156" t="s">
        <v>146</v>
      </c>
    </row>
    <row r="966" spans="2:51" s="13" customFormat="1" ht="11.25">
      <c r="B966" s="155"/>
      <c r="D966" s="149" t="s">
        <v>157</v>
      </c>
      <c r="E966" s="156" t="s">
        <v>19</v>
      </c>
      <c r="F966" s="157" t="s">
        <v>1576</v>
      </c>
      <c r="H966" s="158">
        <v>15.428000000000001</v>
      </c>
      <c r="I966" s="159"/>
      <c r="L966" s="155"/>
      <c r="M966" s="160"/>
      <c r="T966" s="161"/>
      <c r="AT966" s="156" t="s">
        <v>157</v>
      </c>
      <c r="AU966" s="156" t="s">
        <v>82</v>
      </c>
      <c r="AV966" s="13" t="s">
        <v>82</v>
      </c>
      <c r="AW966" s="13" t="s">
        <v>33</v>
      </c>
      <c r="AX966" s="13" t="s">
        <v>72</v>
      </c>
      <c r="AY966" s="156" t="s">
        <v>146</v>
      </c>
    </row>
    <row r="967" spans="2:51" s="13" customFormat="1" ht="11.25">
      <c r="B967" s="155"/>
      <c r="D967" s="149" t="s">
        <v>157</v>
      </c>
      <c r="E967" s="156" t="s">
        <v>19</v>
      </c>
      <c r="F967" s="157" t="s">
        <v>1577</v>
      </c>
      <c r="H967" s="158">
        <v>-1.7729999999999999</v>
      </c>
      <c r="I967" s="159"/>
      <c r="L967" s="155"/>
      <c r="M967" s="160"/>
      <c r="T967" s="161"/>
      <c r="AT967" s="156" t="s">
        <v>157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146</v>
      </c>
    </row>
    <row r="968" spans="2:51" s="13" customFormat="1" ht="11.25">
      <c r="B968" s="155"/>
      <c r="D968" s="149" t="s">
        <v>157</v>
      </c>
      <c r="E968" s="156" t="s">
        <v>19</v>
      </c>
      <c r="F968" s="157" t="s">
        <v>1578</v>
      </c>
      <c r="H968" s="158">
        <v>14.616</v>
      </c>
      <c r="I968" s="159"/>
      <c r="L968" s="155"/>
      <c r="M968" s="160"/>
      <c r="T968" s="161"/>
      <c r="AT968" s="156" t="s">
        <v>157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146</v>
      </c>
    </row>
    <row r="969" spans="2:51" s="13" customFormat="1" ht="11.25">
      <c r="B969" s="155"/>
      <c r="D969" s="149" t="s">
        <v>157</v>
      </c>
      <c r="E969" s="156" t="s">
        <v>19</v>
      </c>
      <c r="F969" s="157" t="s">
        <v>1577</v>
      </c>
      <c r="H969" s="158">
        <v>-1.7729999999999999</v>
      </c>
      <c r="I969" s="159"/>
      <c r="L969" s="155"/>
      <c r="M969" s="160"/>
      <c r="T969" s="161"/>
      <c r="AT969" s="156" t="s">
        <v>157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146</v>
      </c>
    </row>
    <row r="970" spans="2:51" s="13" customFormat="1" ht="11.25">
      <c r="B970" s="155"/>
      <c r="D970" s="149" t="s">
        <v>157</v>
      </c>
      <c r="E970" s="156" t="s">
        <v>19</v>
      </c>
      <c r="F970" s="157" t="s">
        <v>966</v>
      </c>
      <c r="H970" s="158">
        <v>4.76</v>
      </c>
      <c r="I970" s="159"/>
      <c r="L970" s="155"/>
      <c r="M970" s="160"/>
      <c r="T970" s="161"/>
      <c r="AT970" s="156" t="s">
        <v>157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146</v>
      </c>
    </row>
    <row r="971" spans="2:51" s="13" customFormat="1" ht="11.25">
      <c r="B971" s="155"/>
      <c r="D971" s="149" t="s">
        <v>157</v>
      </c>
      <c r="E971" s="156" t="s">
        <v>19</v>
      </c>
      <c r="F971" s="157" t="s">
        <v>1577</v>
      </c>
      <c r="H971" s="158">
        <v>-1.7729999999999999</v>
      </c>
      <c r="I971" s="159"/>
      <c r="L971" s="155"/>
      <c r="M971" s="160"/>
      <c r="T971" s="161"/>
      <c r="AT971" s="156" t="s">
        <v>157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146</v>
      </c>
    </row>
    <row r="972" spans="2:51" s="12" customFormat="1" ht="11.25">
      <c r="B972" s="148"/>
      <c r="D972" s="149" t="s">
        <v>157</v>
      </c>
      <c r="E972" s="150" t="s">
        <v>19</v>
      </c>
      <c r="F972" s="151" t="s">
        <v>1579</v>
      </c>
      <c r="H972" s="150" t="s">
        <v>19</v>
      </c>
      <c r="I972" s="152"/>
      <c r="L972" s="148"/>
      <c r="M972" s="153"/>
      <c r="T972" s="154"/>
      <c r="AT972" s="150" t="s">
        <v>157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146</v>
      </c>
    </row>
    <row r="973" spans="2:51" s="13" customFormat="1" ht="11.25">
      <c r="B973" s="155"/>
      <c r="D973" s="149" t="s">
        <v>157</v>
      </c>
      <c r="E973" s="156" t="s">
        <v>19</v>
      </c>
      <c r="F973" s="157" t="s">
        <v>1580</v>
      </c>
      <c r="H973" s="158">
        <v>33.192999999999998</v>
      </c>
      <c r="I973" s="159"/>
      <c r="L973" s="155"/>
      <c r="M973" s="160"/>
      <c r="T973" s="161"/>
      <c r="AT973" s="156" t="s">
        <v>157</v>
      </c>
      <c r="AU973" s="156" t="s">
        <v>82</v>
      </c>
      <c r="AV973" s="13" t="s">
        <v>82</v>
      </c>
      <c r="AW973" s="13" t="s">
        <v>33</v>
      </c>
      <c r="AX973" s="13" t="s">
        <v>72</v>
      </c>
      <c r="AY973" s="156" t="s">
        <v>146</v>
      </c>
    </row>
    <row r="974" spans="2:51" s="13" customFormat="1" ht="11.25">
      <c r="B974" s="155"/>
      <c r="D974" s="149" t="s">
        <v>157</v>
      </c>
      <c r="E974" s="156" t="s">
        <v>19</v>
      </c>
      <c r="F974" s="157" t="s">
        <v>1575</v>
      </c>
      <c r="H974" s="158">
        <v>-12.5</v>
      </c>
      <c r="I974" s="159"/>
      <c r="L974" s="155"/>
      <c r="M974" s="160"/>
      <c r="T974" s="161"/>
      <c r="AT974" s="156" t="s">
        <v>157</v>
      </c>
      <c r="AU974" s="156" t="s">
        <v>82</v>
      </c>
      <c r="AV974" s="13" t="s">
        <v>82</v>
      </c>
      <c r="AW974" s="13" t="s">
        <v>33</v>
      </c>
      <c r="AX974" s="13" t="s">
        <v>72</v>
      </c>
      <c r="AY974" s="156" t="s">
        <v>146</v>
      </c>
    </row>
    <row r="975" spans="2:51" s="13" customFormat="1" ht="11.25">
      <c r="B975" s="155"/>
      <c r="D975" s="149" t="s">
        <v>157</v>
      </c>
      <c r="E975" s="156" t="s">
        <v>19</v>
      </c>
      <c r="F975" s="157" t="s">
        <v>1581</v>
      </c>
      <c r="H975" s="158">
        <v>5.3250000000000002</v>
      </c>
      <c r="I975" s="159"/>
      <c r="L975" s="155"/>
      <c r="M975" s="160"/>
      <c r="T975" s="161"/>
      <c r="AT975" s="156" t="s">
        <v>157</v>
      </c>
      <c r="AU975" s="156" t="s">
        <v>82</v>
      </c>
      <c r="AV975" s="13" t="s">
        <v>82</v>
      </c>
      <c r="AW975" s="13" t="s">
        <v>33</v>
      </c>
      <c r="AX975" s="13" t="s">
        <v>72</v>
      </c>
      <c r="AY975" s="156" t="s">
        <v>146</v>
      </c>
    </row>
    <row r="976" spans="2:51" s="13" customFormat="1" ht="11.25">
      <c r="B976" s="155"/>
      <c r="D976" s="149" t="s">
        <v>157</v>
      </c>
      <c r="E976" s="156" t="s">
        <v>19</v>
      </c>
      <c r="F976" s="157" t="s">
        <v>1577</v>
      </c>
      <c r="H976" s="158">
        <v>-1.7729999999999999</v>
      </c>
      <c r="I976" s="159"/>
      <c r="L976" s="155"/>
      <c r="M976" s="160"/>
      <c r="T976" s="161"/>
      <c r="AT976" s="156" t="s">
        <v>157</v>
      </c>
      <c r="AU976" s="156" t="s">
        <v>82</v>
      </c>
      <c r="AV976" s="13" t="s">
        <v>82</v>
      </c>
      <c r="AW976" s="13" t="s">
        <v>33</v>
      </c>
      <c r="AX976" s="13" t="s">
        <v>72</v>
      </c>
      <c r="AY976" s="156" t="s">
        <v>146</v>
      </c>
    </row>
    <row r="977" spans="2:65" s="13" customFormat="1" ht="11.25">
      <c r="B977" s="155"/>
      <c r="D977" s="149" t="s">
        <v>157</v>
      </c>
      <c r="E977" s="156" t="s">
        <v>19</v>
      </c>
      <c r="F977" s="157" t="s">
        <v>1582</v>
      </c>
      <c r="H977" s="158">
        <v>19.687999999999999</v>
      </c>
      <c r="I977" s="159"/>
      <c r="L977" s="155"/>
      <c r="M977" s="160"/>
      <c r="T977" s="161"/>
      <c r="AT977" s="156" t="s">
        <v>157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146</v>
      </c>
    </row>
    <row r="978" spans="2:65" s="13" customFormat="1" ht="11.25">
      <c r="B978" s="155"/>
      <c r="D978" s="149" t="s">
        <v>157</v>
      </c>
      <c r="E978" s="156" t="s">
        <v>19</v>
      </c>
      <c r="F978" s="157" t="s">
        <v>1583</v>
      </c>
      <c r="H978" s="158">
        <v>-1.5760000000000001</v>
      </c>
      <c r="I978" s="159"/>
      <c r="L978" s="155"/>
      <c r="M978" s="160"/>
      <c r="T978" s="161"/>
      <c r="AT978" s="156" t="s">
        <v>157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146</v>
      </c>
    </row>
    <row r="979" spans="2:65" s="14" customFormat="1" ht="11.25">
      <c r="B979" s="162"/>
      <c r="D979" s="149" t="s">
        <v>157</v>
      </c>
      <c r="E979" s="163" t="s">
        <v>19</v>
      </c>
      <c r="F979" s="164" t="s">
        <v>161</v>
      </c>
      <c r="H979" s="165">
        <v>94.710999999999999</v>
      </c>
      <c r="I979" s="166"/>
      <c r="L979" s="162"/>
      <c r="M979" s="167"/>
      <c r="T979" s="168"/>
      <c r="AT979" s="163" t="s">
        <v>157</v>
      </c>
      <c r="AU979" s="163" t="s">
        <v>82</v>
      </c>
      <c r="AV979" s="14" t="s">
        <v>147</v>
      </c>
      <c r="AW979" s="14" t="s">
        <v>33</v>
      </c>
      <c r="AX979" s="14" t="s">
        <v>80</v>
      </c>
      <c r="AY979" s="163" t="s">
        <v>146</v>
      </c>
    </row>
    <row r="980" spans="2:65" s="1" customFormat="1" ht="33" customHeight="1">
      <c r="B980" s="32"/>
      <c r="C980" s="131" t="s">
        <v>1584</v>
      </c>
      <c r="D980" s="131" t="s">
        <v>149</v>
      </c>
      <c r="E980" s="132" t="s">
        <v>1585</v>
      </c>
      <c r="F980" s="133" t="s">
        <v>1586</v>
      </c>
      <c r="G980" s="134" t="s">
        <v>152</v>
      </c>
      <c r="H980" s="135">
        <v>12.423999999999999</v>
      </c>
      <c r="I980" s="136"/>
      <c r="J980" s="137">
        <f>ROUND(I980*H980,2)</f>
        <v>0</v>
      </c>
      <c r="K980" s="133" t="s">
        <v>638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4.5030000000000001E-2</v>
      </c>
      <c r="R980" s="140">
        <f>Q980*H980</f>
        <v>0.55945272000000001</v>
      </c>
      <c r="S980" s="140">
        <v>0</v>
      </c>
      <c r="T980" s="141">
        <f>S980*H980</f>
        <v>0</v>
      </c>
      <c r="AR980" s="142" t="s">
        <v>241</v>
      </c>
      <c r="AT980" s="142" t="s">
        <v>149</v>
      </c>
      <c r="AU980" s="142" t="s">
        <v>82</v>
      </c>
      <c r="AY980" s="17" t="s">
        <v>146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241</v>
      </c>
      <c r="BM980" s="142" t="s">
        <v>1587</v>
      </c>
    </row>
    <row r="981" spans="2:65" s="1" customFormat="1" ht="11.25">
      <c r="B981" s="32"/>
      <c r="D981" s="144" t="s">
        <v>155</v>
      </c>
      <c r="F981" s="145" t="s">
        <v>1588</v>
      </c>
      <c r="I981" s="146"/>
      <c r="L981" s="32"/>
      <c r="M981" s="147"/>
      <c r="T981" s="53"/>
      <c r="AT981" s="17" t="s">
        <v>155</v>
      </c>
      <c r="AU981" s="17" t="s">
        <v>82</v>
      </c>
    </row>
    <row r="982" spans="2:65" s="12" customFormat="1" ht="11.25">
      <c r="B982" s="148"/>
      <c r="D982" s="149" t="s">
        <v>157</v>
      </c>
      <c r="E982" s="150" t="s">
        <v>19</v>
      </c>
      <c r="F982" s="151" t="s">
        <v>1164</v>
      </c>
      <c r="H982" s="150" t="s">
        <v>19</v>
      </c>
      <c r="I982" s="152"/>
      <c r="L982" s="148"/>
      <c r="M982" s="153"/>
      <c r="T982" s="154"/>
      <c r="AT982" s="150" t="s">
        <v>157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146</v>
      </c>
    </row>
    <row r="983" spans="2:65" s="13" customFormat="1" ht="11.25">
      <c r="B983" s="155"/>
      <c r="D983" s="149" t="s">
        <v>157</v>
      </c>
      <c r="E983" s="156" t="s">
        <v>19</v>
      </c>
      <c r="F983" s="157" t="s">
        <v>1589</v>
      </c>
      <c r="H983" s="158">
        <v>9.67</v>
      </c>
      <c r="I983" s="159"/>
      <c r="L983" s="155"/>
      <c r="M983" s="160"/>
      <c r="T983" s="161"/>
      <c r="AT983" s="156" t="s">
        <v>157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146</v>
      </c>
    </row>
    <row r="984" spans="2:65" s="13" customFormat="1" ht="11.25">
      <c r="B984" s="155"/>
      <c r="D984" s="149" t="s">
        <v>157</v>
      </c>
      <c r="E984" s="156" t="s">
        <v>19</v>
      </c>
      <c r="F984" s="157" t="s">
        <v>1590</v>
      </c>
      <c r="H984" s="158">
        <v>2.754</v>
      </c>
      <c r="I984" s="159"/>
      <c r="L984" s="155"/>
      <c r="M984" s="160"/>
      <c r="T984" s="161"/>
      <c r="AT984" s="156" t="s">
        <v>157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146</v>
      </c>
    </row>
    <row r="985" spans="2:65" s="14" customFormat="1" ht="11.25">
      <c r="B985" s="162"/>
      <c r="D985" s="149" t="s">
        <v>157</v>
      </c>
      <c r="E985" s="163" t="s">
        <v>19</v>
      </c>
      <c r="F985" s="164" t="s">
        <v>161</v>
      </c>
      <c r="H985" s="165">
        <v>12.423999999999999</v>
      </c>
      <c r="I985" s="166"/>
      <c r="L985" s="162"/>
      <c r="M985" s="167"/>
      <c r="T985" s="168"/>
      <c r="AT985" s="163" t="s">
        <v>157</v>
      </c>
      <c r="AU985" s="163" t="s">
        <v>82</v>
      </c>
      <c r="AV985" s="14" t="s">
        <v>147</v>
      </c>
      <c r="AW985" s="14" t="s">
        <v>33</v>
      </c>
      <c r="AX985" s="14" t="s">
        <v>80</v>
      </c>
      <c r="AY985" s="163" t="s">
        <v>146</v>
      </c>
    </row>
    <row r="986" spans="2:65" s="1" customFormat="1" ht="37.9" customHeight="1">
      <c r="B986" s="32"/>
      <c r="C986" s="131" t="s">
        <v>1591</v>
      </c>
      <c r="D986" s="131" t="s">
        <v>149</v>
      </c>
      <c r="E986" s="132" t="s">
        <v>1592</v>
      </c>
      <c r="F986" s="133" t="s">
        <v>1593</v>
      </c>
      <c r="G986" s="134" t="s">
        <v>152</v>
      </c>
      <c r="H986" s="135">
        <v>47.42</v>
      </c>
      <c r="I986" s="136"/>
      <c r="J986" s="137">
        <f>ROUND(I986*H986,2)</f>
        <v>0</v>
      </c>
      <c r="K986" s="133" t="s">
        <v>638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4.5539999999999997E-2</v>
      </c>
      <c r="R986" s="140">
        <f>Q986*H986</f>
        <v>2.1595067999999999</v>
      </c>
      <c r="S986" s="140">
        <v>0</v>
      </c>
      <c r="T986" s="141">
        <f>S986*H986</f>
        <v>0</v>
      </c>
      <c r="AR986" s="142" t="s">
        <v>241</v>
      </c>
      <c r="AT986" s="142" t="s">
        <v>149</v>
      </c>
      <c r="AU986" s="142" t="s">
        <v>82</v>
      </c>
      <c r="AY986" s="17" t="s">
        <v>146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241</v>
      </c>
      <c r="BM986" s="142" t="s">
        <v>1594</v>
      </c>
    </row>
    <row r="987" spans="2:65" s="1" customFormat="1" ht="11.25">
      <c r="B987" s="32"/>
      <c r="D987" s="144" t="s">
        <v>155</v>
      </c>
      <c r="F987" s="145" t="s">
        <v>1595</v>
      </c>
      <c r="I987" s="146"/>
      <c r="L987" s="32"/>
      <c r="M987" s="147"/>
      <c r="T987" s="53"/>
      <c r="AT987" s="17" t="s">
        <v>155</v>
      </c>
      <c r="AU987" s="17" t="s">
        <v>82</v>
      </c>
    </row>
    <row r="988" spans="2:65" s="12" customFormat="1" ht="11.25">
      <c r="B988" s="148"/>
      <c r="D988" s="149" t="s">
        <v>157</v>
      </c>
      <c r="E988" s="150" t="s">
        <v>19</v>
      </c>
      <c r="F988" s="151" t="s">
        <v>1164</v>
      </c>
      <c r="H988" s="150" t="s">
        <v>19</v>
      </c>
      <c r="I988" s="152"/>
      <c r="L988" s="148"/>
      <c r="M988" s="153"/>
      <c r="T988" s="154"/>
      <c r="AT988" s="150" t="s">
        <v>157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146</v>
      </c>
    </row>
    <row r="989" spans="2:65" s="13" customFormat="1" ht="11.25">
      <c r="B989" s="155"/>
      <c r="D989" s="149" t="s">
        <v>157</v>
      </c>
      <c r="E989" s="156" t="s">
        <v>19</v>
      </c>
      <c r="F989" s="157" t="s">
        <v>1596</v>
      </c>
      <c r="H989" s="158">
        <v>11.994999999999999</v>
      </c>
      <c r="I989" s="159"/>
      <c r="L989" s="155"/>
      <c r="M989" s="160"/>
      <c r="T989" s="161"/>
      <c r="AT989" s="156" t="s">
        <v>157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146</v>
      </c>
    </row>
    <row r="990" spans="2:65" s="13" customFormat="1" ht="11.25">
      <c r="B990" s="155"/>
      <c r="D990" s="149" t="s">
        <v>157</v>
      </c>
      <c r="E990" s="156" t="s">
        <v>19</v>
      </c>
      <c r="F990" s="157" t="s">
        <v>1144</v>
      </c>
      <c r="H990" s="158">
        <v>-2.758</v>
      </c>
      <c r="I990" s="159"/>
      <c r="L990" s="155"/>
      <c r="M990" s="160"/>
      <c r="T990" s="161"/>
      <c r="AT990" s="156" t="s">
        <v>157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146</v>
      </c>
    </row>
    <row r="991" spans="2:65" s="13" customFormat="1" ht="11.25">
      <c r="B991" s="155"/>
      <c r="D991" s="149" t="s">
        <v>157</v>
      </c>
      <c r="E991" s="156" t="s">
        <v>19</v>
      </c>
      <c r="F991" s="157" t="s">
        <v>1597</v>
      </c>
      <c r="H991" s="158">
        <v>5.1189999999999998</v>
      </c>
      <c r="I991" s="159"/>
      <c r="L991" s="155"/>
      <c r="M991" s="160"/>
      <c r="T991" s="161"/>
      <c r="AT991" s="156" t="s">
        <v>157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146</v>
      </c>
    </row>
    <row r="992" spans="2:65" s="12" customFormat="1" ht="11.25">
      <c r="B992" s="148"/>
      <c r="D992" s="149" t="s">
        <v>157</v>
      </c>
      <c r="E992" s="150" t="s">
        <v>19</v>
      </c>
      <c r="F992" s="151" t="s">
        <v>160</v>
      </c>
      <c r="H992" s="150" t="s">
        <v>19</v>
      </c>
      <c r="I992" s="152"/>
      <c r="L992" s="148"/>
      <c r="M992" s="153"/>
      <c r="T992" s="154"/>
      <c r="AT992" s="150" t="s">
        <v>157</v>
      </c>
      <c r="AU992" s="150" t="s">
        <v>82</v>
      </c>
      <c r="AV992" s="12" t="s">
        <v>80</v>
      </c>
      <c r="AW992" s="12" t="s">
        <v>33</v>
      </c>
      <c r="AX992" s="12" t="s">
        <v>72</v>
      </c>
      <c r="AY992" s="150" t="s">
        <v>146</v>
      </c>
    </row>
    <row r="993" spans="2:65" s="13" customFormat="1" ht="11.25">
      <c r="B993" s="155"/>
      <c r="D993" s="149" t="s">
        <v>157</v>
      </c>
      <c r="E993" s="156" t="s">
        <v>19</v>
      </c>
      <c r="F993" s="157" t="s">
        <v>1598</v>
      </c>
      <c r="H993" s="158">
        <v>10.220000000000001</v>
      </c>
      <c r="I993" s="159"/>
      <c r="L993" s="155"/>
      <c r="M993" s="160"/>
      <c r="T993" s="161"/>
      <c r="AT993" s="156" t="s">
        <v>157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146</v>
      </c>
    </row>
    <row r="994" spans="2:65" s="13" customFormat="1" ht="11.25">
      <c r="B994" s="155"/>
      <c r="D994" s="149" t="s">
        <v>157</v>
      </c>
      <c r="E994" s="156" t="s">
        <v>19</v>
      </c>
      <c r="F994" s="157" t="s">
        <v>1577</v>
      </c>
      <c r="H994" s="158">
        <v>-1.7729999999999999</v>
      </c>
      <c r="I994" s="159"/>
      <c r="L994" s="155"/>
      <c r="M994" s="160"/>
      <c r="T994" s="161"/>
      <c r="AT994" s="156" t="s">
        <v>157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146</v>
      </c>
    </row>
    <row r="995" spans="2:65" s="13" customFormat="1" ht="11.25">
      <c r="B995" s="155"/>
      <c r="D995" s="149" t="s">
        <v>157</v>
      </c>
      <c r="E995" s="156" t="s">
        <v>19</v>
      </c>
      <c r="F995" s="157" t="s">
        <v>1599</v>
      </c>
      <c r="H995" s="158">
        <v>-1.379</v>
      </c>
      <c r="I995" s="159"/>
      <c r="L995" s="155"/>
      <c r="M995" s="160"/>
      <c r="T995" s="161"/>
      <c r="AT995" s="156" t="s">
        <v>157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146</v>
      </c>
    </row>
    <row r="996" spans="2:65" s="13" customFormat="1" ht="11.25">
      <c r="B996" s="155"/>
      <c r="D996" s="149" t="s">
        <v>157</v>
      </c>
      <c r="E996" s="156" t="s">
        <v>19</v>
      </c>
      <c r="F996" s="157" t="s">
        <v>1600</v>
      </c>
      <c r="H996" s="158">
        <v>5.8940000000000001</v>
      </c>
      <c r="I996" s="159"/>
      <c r="L996" s="155"/>
      <c r="M996" s="160"/>
      <c r="T996" s="161"/>
      <c r="AT996" s="156" t="s">
        <v>157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146</v>
      </c>
    </row>
    <row r="997" spans="2:65" s="13" customFormat="1" ht="11.25">
      <c r="B997" s="155"/>
      <c r="D997" s="149" t="s">
        <v>157</v>
      </c>
      <c r="E997" s="156" t="s">
        <v>19</v>
      </c>
      <c r="F997" s="157" t="s">
        <v>1601</v>
      </c>
      <c r="H997" s="158">
        <v>5.2080000000000002</v>
      </c>
      <c r="I997" s="159"/>
      <c r="L997" s="155"/>
      <c r="M997" s="160"/>
      <c r="T997" s="161"/>
      <c r="AT997" s="156" t="s">
        <v>157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146</v>
      </c>
    </row>
    <row r="998" spans="2:65" s="12" customFormat="1" ht="11.25">
      <c r="B998" s="148"/>
      <c r="D998" s="149" t="s">
        <v>157</v>
      </c>
      <c r="E998" s="150" t="s">
        <v>19</v>
      </c>
      <c r="F998" s="151" t="s">
        <v>1579</v>
      </c>
      <c r="H998" s="150" t="s">
        <v>19</v>
      </c>
      <c r="I998" s="152"/>
      <c r="L998" s="148"/>
      <c r="M998" s="153"/>
      <c r="T998" s="154"/>
      <c r="AT998" s="150" t="s">
        <v>157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146</v>
      </c>
    </row>
    <row r="999" spans="2:65" s="13" customFormat="1" ht="11.25">
      <c r="B999" s="155"/>
      <c r="D999" s="149" t="s">
        <v>157</v>
      </c>
      <c r="E999" s="156" t="s">
        <v>19</v>
      </c>
      <c r="F999" s="157" t="s">
        <v>1602</v>
      </c>
      <c r="H999" s="158">
        <v>6.2130000000000001</v>
      </c>
      <c r="I999" s="159"/>
      <c r="L999" s="155"/>
      <c r="M999" s="160"/>
      <c r="T999" s="161"/>
      <c r="AT999" s="156" t="s">
        <v>157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146</v>
      </c>
    </row>
    <row r="1000" spans="2:65" s="13" customFormat="1" ht="11.25">
      <c r="B1000" s="155"/>
      <c r="D1000" s="149" t="s">
        <v>157</v>
      </c>
      <c r="E1000" s="156" t="s">
        <v>19</v>
      </c>
      <c r="F1000" s="157" t="s">
        <v>1599</v>
      </c>
      <c r="H1000" s="158">
        <v>-1.379</v>
      </c>
      <c r="I1000" s="159"/>
      <c r="L1000" s="155"/>
      <c r="M1000" s="160"/>
      <c r="T1000" s="161"/>
      <c r="AT1000" s="156" t="s">
        <v>157</v>
      </c>
      <c r="AU1000" s="156" t="s">
        <v>82</v>
      </c>
      <c r="AV1000" s="13" t="s">
        <v>82</v>
      </c>
      <c r="AW1000" s="13" t="s">
        <v>33</v>
      </c>
      <c r="AX1000" s="13" t="s">
        <v>72</v>
      </c>
      <c r="AY1000" s="156" t="s">
        <v>146</v>
      </c>
    </row>
    <row r="1001" spans="2:65" s="13" customFormat="1" ht="11.25">
      <c r="B1001" s="155"/>
      <c r="D1001" s="149" t="s">
        <v>157</v>
      </c>
      <c r="E1001" s="156" t="s">
        <v>19</v>
      </c>
      <c r="F1001" s="157" t="s">
        <v>1603</v>
      </c>
      <c r="H1001" s="158">
        <v>10.792</v>
      </c>
      <c r="I1001" s="159"/>
      <c r="L1001" s="155"/>
      <c r="M1001" s="160"/>
      <c r="T1001" s="161"/>
      <c r="AT1001" s="156" t="s">
        <v>157</v>
      </c>
      <c r="AU1001" s="156" t="s">
        <v>82</v>
      </c>
      <c r="AV1001" s="13" t="s">
        <v>82</v>
      </c>
      <c r="AW1001" s="13" t="s">
        <v>33</v>
      </c>
      <c r="AX1001" s="13" t="s">
        <v>72</v>
      </c>
      <c r="AY1001" s="156" t="s">
        <v>146</v>
      </c>
    </row>
    <row r="1002" spans="2:65" s="13" customFormat="1" ht="11.25">
      <c r="B1002" s="155"/>
      <c r="D1002" s="149" t="s">
        <v>157</v>
      </c>
      <c r="E1002" s="156" t="s">
        <v>19</v>
      </c>
      <c r="F1002" s="157" t="s">
        <v>1604</v>
      </c>
      <c r="H1002" s="158">
        <v>-13.79</v>
      </c>
      <c r="I1002" s="159"/>
      <c r="L1002" s="155"/>
      <c r="M1002" s="160"/>
      <c r="T1002" s="161"/>
      <c r="AT1002" s="156" t="s">
        <v>157</v>
      </c>
      <c r="AU1002" s="156" t="s">
        <v>82</v>
      </c>
      <c r="AV1002" s="13" t="s">
        <v>82</v>
      </c>
      <c r="AW1002" s="13" t="s">
        <v>33</v>
      </c>
      <c r="AX1002" s="13" t="s">
        <v>72</v>
      </c>
      <c r="AY1002" s="156" t="s">
        <v>146</v>
      </c>
    </row>
    <row r="1003" spans="2:65" s="13" customFormat="1" ht="11.25">
      <c r="B1003" s="155"/>
      <c r="D1003" s="149" t="s">
        <v>157</v>
      </c>
      <c r="E1003" s="156" t="s">
        <v>19</v>
      </c>
      <c r="F1003" s="157" t="s">
        <v>1605</v>
      </c>
      <c r="H1003" s="158">
        <v>9.2479999999999993</v>
      </c>
      <c r="I1003" s="159"/>
      <c r="L1003" s="155"/>
      <c r="M1003" s="160"/>
      <c r="T1003" s="161"/>
      <c r="AT1003" s="156" t="s">
        <v>157</v>
      </c>
      <c r="AU1003" s="156" t="s">
        <v>82</v>
      </c>
      <c r="AV1003" s="13" t="s">
        <v>82</v>
      </c>
      <c r="AW1003" s="13" t="s">
        <v>33</v>
      </c>
      <c r="AX1003" s="13" t="s">
        <v>72</v>
      </c>
      <c r="AY1003" s="156" t="s">
        <v>146</v>
      </c>
    </row>
    <row r="1004" spans="2:65" s="13" customFormat="1" ht="11.25">
      <c r="B1004" s="155"/>
      <c r="D1004" s="149" t="s">
        <v>157</v>
      </c>
      <c r="E1004" s="156" t="s">
        <v>19</v>
      </c>
      <c r="F1004" s="157" t="s">
        <v>1599</v>
      </c>
      <c r="H1004" s="158">
        <v>-1.379</v>
      </c>
      <c r="I1004" s="159"/>
      <c r="L1004" s="155"/>
      <c r="M1004" s="160"/>
      <c r="T1004" s="161"/>
      <c r="AT1004" s="156" t="s">
        <v>157</v>
      </c>
      <c r="AU1004" s="156" t="s">
        <v>82</v>
      </c>
      <c r="AV1004" s="13" t="s">
        <v>82</v>
      </c>
      <c r="AW1004" s="13" t="s">
        <v>33</v>
      </c>
      <c r="AX1004" s="13" t="s">
        <v>72</v>
      </c>
      <c r="AY1004" s="156" t="s">
        <v>146</v>
      </c>
    </row>
    <row r="1005" spans="2:65" s="13" customFormat="1" ht="11.25">
      <c r="B1005" s="155"/>
      <c r="D1005" s="149" t="s">
        <v>157</v>
      </c>
      <c r="E1005" s="156" t="s">
        <v>19</v>
      </c>
      <c r="F1005" s="157" t="s">
        <v>1606</v>
      </c>
      <c r="H1005" s="158">
        <v>6.5679999999999996</v>
      </c>
      <c r="I1005" s="159"/>
      <c r="L1005" s="155"/>
      <c r="M1005" s="160"/>
      <c r="T1005" s="161"/>
      <c r="AT1005" s="156" t="s">
        <v>157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146</v>
      </c>
    </row>
    <row r="1006" spans="2:65" s="13" customFormat="1" ht="11.25">
      <c r="B1006" s="155"/>
      <c r="D1006" s="149" t="s">
        <v>157</v>
      </c>
      <c r="E1006" s="156" t="s">
        <v>19</v>
      </c>
      <c r="F1006" s="157" t="s">
        <v>1599</v>
      </c>
      <c r="H1006" s="158">
        <v>-1.379</v>
      </c>
      <c r="I1006" s="159"/>
      <c r="L1006" s="155"/>
      <c r="M1006" s="160"/>
      <c r="T1006" s="161"/>
      <c r="AT1006" s="156" t="s">
        <v>157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146</v>
      </c>
    </row>
    <row r="1007" spans="2:65" s="14" customFormat="1" ht="11.25">
      <c r="B1007" s="162"/>
      <c r="D1007" s="149" t="s">
        <v>157</v>
      </c>
      <c r="E1007" s="163" t="s">
        <v>19</v>
      </c>
      <c r="F1007" s="164" t="s">
        <v>161</v>
      </c>
      <c r="H1007" s="165">
        <v>47.42</v>
      </c>
      <c r="I1007" s="166"/>
      <c r="L1007" s="162"/>
      <c r="M1007" s="167"/>
      <c r="T1007" s="168"/>
      <c r="AT1007" s="163" t="s">
        <v>157</v>
      </c>
      <c r="AU1007" s="163" t="s">
        <v>82</v>
      </c>
      <c r="AV1007" s="14" t="s">
        <v>147</v>
      </c>
      <c r="AW1007" s="14" t="s">
        <v>33</v>
      </c>
      <c r="AX1007" s="14" t="s">
        <v>80</v>
      </c>
      <c r="AY1007" s="163" t="s">
        <v>146</v>
      </c>
    </row>
    <row r="1008" spans="2:65" s="1" customFormat="1" ht="24.2" customHeight="1">
      <c r="B1008" s="32"/>
      <c r="C1008" s="131" t="s">
        <v>1607</v>
      </c>
      <c r="D1008" s="131" t="s">
        <v>149</v>
      </c>
      <c r="E1008" s="132" t="s">
        <v>1608</v>
      </c>
      <c r="F1008" s="133" t="s">
        <v>1609</v>
      </c>
      <c r="G1008" s="134" t="s">
        <v>152</v>
      </c>
      <c r="H1008" s="135">
        <v>193.12</v>
      </c>
      <c r="I1008" s="136"/>
      <c r="J1008" s="137">
        <f>ROUND(I1008*H1008,2)</f>
        <v>0</v>
      </c>
      <c r="K1008" s="133" t="s">
        <v>638</v>
      </c>
      <c r="L1008" s="32"/>
      <c r="M1008" s="138" t="s">
        <v>19</v>
      </c>
      <c r="N1008" s="139" t="s">
        <v>43</v>
      </c>
      <c r="P1008" s="140">
        <f>O1008*H1008</f>
        <v>0</v>
      </c>
      <c r="Q1008" s="140">
        <v>0</v>
      </c>
      <c r="R1008" s="140">
        <f>Q1008*H1008</f>
        <v>0</v>
      </c>
      <c r="S1008" s="140">
        <v>0</v>
      </c>
      <c r="T1008" s="141">
        <f>S1008*H1008</f>
        <v>0</v>
      </c>
      <c r="AR1008" s="142" t="s">
        <v>241</v>
      </c>
      <c r="AT1008" s="142" t="s">
        <v>149</v>
      </c>
      <c r="AU1008" s="142" t="s">
        <v>82</v>
      </c>
      <c r="AY1008" s="17" t="s">
        <v>146</v>
      </c>
      <c r="BE1008" s="143">
        <f>IF(N1008="základní",J1008,0)</f>
        <v>0</v>
      </c>
      <c r="BF1008" s="143">
        <f>IF(N1008="snížená",J1008,0)</f>
        <v>0</v>
      </c>
      <c r="BG1008" s="143">
        <f>IF(N1008="zákl. přenesená",J1008,0)</f>
        <v>0</v>
      </c>
      <c r="BH1008" s="143">
        <f>IF(N1008="sníž. přenesená",J1008,0)</f>
        <v>0</v>
      </c>
      <c r="BI1008" s="143">
        <f>IF(N1008="nulová",J1008,0)</f>
        <v>0</v>
      </c>
      <c r="BJ1008" s="17" t="s">
        <v>80</v>
      </c>
      <c r="BK1008" s="143">
        <f>ROUND(I1008*H1008,2)</f>
        <v>0</v>
      </c>
      <c r="BL1008" s="17" t="s">
        <v>241</v>
      </c>
      <c r="BM1008" s="142" t="s">
        <v>1610</v>
      </c>
    </row>
    <row r="1009" spans="2:65" s="1" customFormat="1" ht="11.25">
      <c r="B1009" s="32"/>
      <c r="D1009" s="144" t="s">
        <v>155</v>
      </c>
      <c r="F1009" s="145" t="s">
        <v>1611</v>
      </c>
      <c r="I1009" s="146"/>
      <c r="L1009" s="32"/>
      <c r="M1009" s="147"/>
      <c r="T1009" s="53"/>
      <c r="AT1009" s="17" t="s">
        <v>155</v>
      </c>
      <c r="AU1009" s="17" t="s">
        <v>82</v>
      </c>
    </row>
    <row r="1010" spans="2:65" s="12" customFormat="1" ht="11.25">
      <c r="B1010" s="148"/>
      <c r="D1010" s="149" t="s">
        <v>157</v>
      </c>
      <c r="E1010" s="150" t="s">
        <v>19</v>
      </c>
      <c r="F1010" s="151" t="s">
        <v>581</v>
      </c>
      <c r="H1010" s="150" t="s">
        <v>19</v>
      </c>
      <c r="I1010" s="152"/>
      <c r="L1010" s="148"/>
      <c r="M1010" s="153"/>
      <c r="T1010" s="154"/>
      <c r="AT1010" s="150" t="s">
        <v>157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146</v>
      </c>
    </row>
    <row r="1011" spans="2:65" s="13" customFormat="1" ht="11.25">
      <c r="B1011" s="155"/>
      <c r="D1011" s="149" t="s">
        <v>157</v>
      </c>
      <c r="E1011" s="156" t="s">
        <v>19</v>
      </c>
      <c r="F1011" s="157" t="s">
        <v>1612</v>
      </c>
      <c r="H1011" s="158">
        <v>27.52</v>
      </c>
      <c r="I1011" s="159"/>
      <c r="L1011" s="155"/>
      <c r="M1011" s="160"/>
      <c r="T1011" s="161"/>
      <c r="AT1011" s="156" t="s">
        <v>157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146</v>
      </c>
    </row>
    <row r="1012" spans="2:65" s="13" customFormat="1" ht="11.25">
      <c r="B1012" s="155"/>
      <c r="D1012" s="149" t="s">
        <v>157</v>
      </c>
      <c r="E1012" s="156" t="s">
        <v>19</v>
      </c>
      <c r="F1012" s="157" t="s">
        <v>1613</v>
      </c>
      <c r="H1012" s="158">
        <v>83</v>
      </c>
      <c r="I1012" s="159"/>
      <c r="L1012" s="155"/>
      <c r="M1012" s="160"/>
      <c r="T1012" s="161"/>
      <c r="AT1012" s="156" t="s">
        <v>157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146</v>
      </c>
    </row>
    <row r="1013" spans="2:65" s="13" customFormat="1" ht="11.25">
      <c r="B1013" s="155"/>
      <c r="D1013" s="149" t="s">
        <v>157</v>
      </c>
      <c r="E1013" s="156" t="s">
        <v>19</v>
      </c>
      <c r="F1013" s="157" t="s">
        <v>1614</v>
      </c>
      <c r="H1013" s="158">
        <v>-9.6</v>
      </c>
      <c r="I1013" s="159"/>
      <c r="L1013" s="155"/>
      <c r="M1013" s="160"/>
      <c r="T1013" s="161"/>
      <c r="AT1013" s="156" t="s">
        <v>157</v>
      </c>
      <c r="AU1013" s="156" t="s">
        <v>82</v>
      </c>
      <c r="AV1013" s="13" t="s">
        <v>82</v>
      </c>
      <c r="AW1013" s="13" t="s">
        <v>33</v>
      </c>
      <c r="AX1013" s="13" t="s">
        <v>72</v>
      </c>
      <c r="AY1013" s="156" t="s">
        <v>146</v>
      </c>
    </row>
    <row r="1014" spans="2:65" s="13" customFormat="1" ht="11.25">
      <c r="B1014" s="155"/>
      <c r="D1014" s="149" t="s">
        <v>157</v>
      </c>
      <c r="E1014" s="156" t="s">
        <v>19</v>
      </c>
      <c r="F1014" s="157" t="s">
        <v>1615</v>
      </c>
      <c r="H1014" s="158">
        <v>-8.25</v>
      </c>
      <c r="I1014" s="159"/>
      <c r="L1014" s="155"/>
      <c r="M1014" s="160"/>
      <c r="T1014" s="161"/>
      <c r="AT1014" s="156" t="s">
        <v>157</v>
      </c>
      <c r="AU1014" s="156" t="s">
        <v>82</v>
      </c>
      <c r="AV1014" s="13" t="s">
        <v>82</v>
      </c>
      <c r="AW1014" s="13" t="s">
        <v>33</v>
      </c>
      <c r="AX1014" s="13" t="s">
        <v>72</v>
      </c>
      <c r="AY1014" s="156" t="s">
        <v>146</v>
      </c>
    </row>
    <row r="1015" spans="2:65" s="12" customFormat="1" ht="11.25">
      <c r="B1015" s="148"/>
      <c r="D1015" s="149" t="s">
        <v>157</v>
      </c>
      <c r="E1015" s="150" t="s">
        <v>19</v>
      </c>
      <c r="F1015" s="151" t="s">
        <v>586</v>
      </c>
      <c r="H1015" s="150" t="s">
        <v>19</v>
      </c>
      <c r="I1015" s="152"/>
      <c r="L1015" s="148"/>
      <c r="M1015" s="153"/>
      <c r="T1015" s="154"/>
      <c r="AT1015" s="150" t="s">
        <v>157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146</v>
      </c>
    </row>
    <row r="1016" spans="2:65" s="13" customFormat="1" ht="11.25">
      <c r="B1016" s="155"/>
      <c r="D1016" s="149" t="s">
        <v>157</v>
      </c>
      <c r="E1016" s="156" t="s">
        <v>19</v>
      </c>
      <c r="F1016" s="157" t="s">
        <v>1616</v>
      </c>
      <c r="H1016" s="158">
        <v>64.5</v>
      </c>
      <c r="I1016" s="159"/>
      <c r="L1016" s="155"/>
      <c r="M1016" s="160"/>
      <c r="T1016" s="161"/>
      <c r="AT1016" s="156" t="s">
        <v>157</v>
      </c>
      <c r="AU1016" s="156" t="s">
        <v>82</v>
      </c>
      <c r="AV1016" s="13" t="s">
        <v>82</v>
      </c>
      <c r="AW1016" s="13" t="s">
        <v>33</v>
      </c>
      <c r="AX1016" s="13" t="s">
        <v>72</v>
      </c>
      <c r="AY1016" s="156" t="s">
        <v>146</v>
      </c>
    </row>
    <row r="1017" spans="2:65" s="13" customFormat="1" ht="11.25">
      <c r="B1017" s="155"/>
      <c r="D1017" s="149" t="s">
        <v>157</v>
      </c>
      <c r="E1017" s="156" t="s">
        <v>19</v>
      </c>
      <c r="F1017" s="157" t="s">
        <v>1617</v>
      </c>
      <c r="H1017" s="158">
        <v>15.75</v>
      </c>
      <c r="I1017" s="159"/>
      <c r="L1017" s="155"/>
      <c r="M1017" s="160"/>
      <c r="T1017" s="161"/>
      <c r="AT1017" s="156" t="s">
        <v>157</v>
      </c>
      <c r="AU1017" s="156" t="s">
        <v>82</v>
      </c>
      <c r="AV1017" s="13" t="s">
        <v>82</v>
      </c>
      <c r="AW1017" s="13" t="s">
        <v>33</v>
      </c>
      <c r="AX1017" s="13" t="s">
        <v>72</v>
      </c>
      <c r="AY1017" s="156" t="s">
        <v>146</v>
      </c>
    </row>
    <row r="1018" spans="2:65" s="13" customFormat="1" ht="11.25">
      <c r="B1018" s="155"/>
      <c r="D1018" s="149" t="s">
        <v>157</v>
      </c>
      <c r="E1018" s="156" t="s">
        <v>19</v>
      </c>
      <c r="F1018" s="157" t="s">
        <v>1618</v>
      </c>
      <c r="H1018" s="158">
        <v>20.2</v>
      </c>
      <c r="I1018" s="159"/>
      <c r="L1018" s="155"/>
      <c r="M1018" s="160"/>
      <c r="T1018" s="161"/>
      <c r="AT1018" s="156" t="s">
        <v>157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146</v>
      </c>
    </row>
    <row r="1019" spans="2:65" s="14" customFormat="1" ht="11.25">
      <c r="B1019" s="162"/>
      <c r="D1019" s="149" t="s">
        <v>157</v>
      </c>
      <c r="E1019" s="163" t="s">
        <v>19</v>
      </c>
      <c r="F1019" s="164" t="s">
        <v>161</v>
      </c>
      <c r="H1019" s="165">
        <v>193.12</v>
      </c>
      <c r="I1019" s="166"/>
      <c r="L1019" s="162"/>
      <c r="M1019" s="167"/>
      <c r="T1019" s="168"/>
      <c r="AT1019" s="163" t="s">
        <v>157</v>
      </c>
      <c r="AU1019" s="163" t="s">
        <v>82</v>
      </c>
      <c r="AV1019" s="14" t="s">
        <v>147</v>
      </c>
      <c r="AW1019" s="14" t="s">
        <v>33</v>
      </c>
      <c r="AX1019" s="14" t="s">
        <v>80</v>
      </c>
      <c r="AY1019" s="163" t="s">
        <v>146</v>
      </c>
    </row>
    <row r="1020" spans="2:65" s="1" customFormat="1" ht="16.5" customHeight="1">
      <c r="B1020" s="32"/>
      <c r="C1020" s="174" t="s">
        <v>1619</v>
      </c>
      <c r="D1020" s="174" t="s">
        <v>392</v>
      </c>
      <c r="E1020" s="175" t="s">
        <v>1620</v>
      </c>
      <c r="F1020" s="176" t="s">
        <v>1621</v>
      </c>
      <c r="G1020" s="177" t="s">
        <v>152</v>
      </c>
      <c r="H1020" s="178">
        <v>216.97</v>
      </c>
      <c r="I1020" s="179"/>
      <c r="J1020" s="180">
        <f>ROUND(I1020*H1020,2)</f>
        <v>0</v>
      </c>
      <c r="K1020" s="176" t="s">
        <v>638</v>
      </c>
      <c r="L1020" s="181"/>
      <c r="M1020" s="182" t="s">
        <v>19</v>
      </c>
      <c r="N1020" s="183" t="s">
        <v>43</v>
      </c>
      <c r="P1020" s="140">
        <f>O1020*H1020</f>
        <v>0</v>
      </c>
      <c r="Q1020" s="140">
        <v>1.1E-4</v>
      </c>
      <c r="R1020" s="140">
        <f>Q1020*H1020</f>
        <v>2.3866700000000001E-2</v>
      </c>
      <c r="S1020" s="140">
        <v>0</v>
      </c>
      <c r="T1020" s="141">
        <f>S1020*H1020</f>
        <v>0</v>
      </c>
      <c r="AR1020" s="142" t="s">
        <v>335</v>
      </c>
      <c r="AT1020" s="142" t="s">
        <v>392</v>
      </c>
      <c r="AU1020" s="142" t="s">
        <v>82</v>
      </c>
      <c r="AY1020" s="17" t="s">
        <v>146</v>
      </c>
      <c r="BE1020" s="143">
        <f>IF(N1020="základní",J1020,0)</f>
        <v>0</v>
      </c>
      <c r="BF1020" s="143">
        <f>IF(N1020="snížená",J1020,0)</f>
        <v>0</v>
      </c>
      <c r="BG1020" s="143">
        <f>IF(N1020="zákl. přenesená",J1020,0)</f>
        <v>0</v>
      </c>
      <c r="BH1020" s="143">
        <f>IF(N1020="sníž. přenesená",J1020,0)</f>
        <v>0</v>
      </c>
      <c r="BI1020" s="143">
        <f>IF(N1020="nulová",J1020,0)</f>
        <v>0</v>
      </c>
      <c r="BJ1020" s="17" t="s">
        <v>80</v>
      </c>
      <c r="BK1020" s="143">
        <f>ROUND(I1020*H1020,2)</f>
        <v>0</v>
      </c>
      <c r="BL1020" s="17" t="s">
        <v>241</v>
      </c>
      <c r="BM1020" s="142" t="s">
        <v>1622</v>
      </c>
    </row>
    <row r="1021" spans="2:65" s="13" customFormat="1" ht="11.25">
      <c r="B1021" s="155"/>
      <c r="D1021" s="149" t="s">
        <v>157</v>
      </c>
      <c r="F1021" s="157" t="s">
        <v>1623</v>
      </c>
      <c r="H1021" s="158">
        <v>216.97</v>
      </c>
      <c r="I1021" s="159"/>
      <c r="L1021" s="155"/>
      <c r="M1021" s="160"/>
      <c r="T1021" s="161"/>
      <c r="AT1021" s="156" t="s">
        <v>157</v>
      </c>
      <c r="AU1021" s="156" t="s">
        <v>82</v>
      </c>
      <c r="AV1021" s="13" t="s">
        <v>82</v>
      </c>
      <c r="AW1021" s="13" t="s">
        <v>4</v>
      </c>
      <c r="AX1021" s="13" t="s">
        <v>80</v>
      </c>
      <c r="AY1021" s="156" t="s">
        <v>146</v>
      </c>
    </row>
    <row r="1022" spans="2:65" s="1" customFormat="1" ht="44.25" customHeight="1">
      <c r="B1022" s="32"/>
      <c r="C1022" s="131" t="s">
        <v>1624</v>
      </c>
      <c r="D1022" s="131" t="s">
        <v>149</v>
      </c>
      <c r="E1022" s="132" t="s">
        <v>1625</v>
      </c>
      <c r="F1022" s="133" t="s">
        <v>1626</v>
      </c>
      <c r="G1022" s="134" t="s">
        <v>152</v>
      </c>
      <c r="H1022" s="135">
        <v>99.62</v>
      </c>
      <c r="I1022" s="136"/>
      <c r="J1022" s="137">
        <f>ROUND(I1022*H1022,2)</f>
        <v>0</v>
      </c>
      <c r="K1022" s="133" t="s">
        <v>638</v>
      </c>
      <c r="L1022" s="32"/>
      <c r="M1022" s="138" t="s">
        <v>19</v>
      </c>
      <c r="N1022" s="139" t="s">
        <v>43</v>
      </c>
      <c r="P1022" s="140">
        <f>O1022*H1022</f>
        <v>0</v>
      </c>
      <c r="Q1022" s="140">
        <v>5.6739999999999999E-2</v>
      </c>
      <c r="R1022" s="140">
        <f>Q1022*H1022</f>
        <v>5.6524388000000005</v>
      </c>
      <c r="S1022" s="140">
        <v>0</v>
      </c>
      <c r="T1022" s="141">
        <f>S1022*H1022</f>
        <v>0</v>
      </c>
      <c r="AR1022" s="142" t="s">
        <v>241</v>
      </c>
      <c r="AT1022" s="142" t="s">
        <v>149</v>
      </c>
      <c r="AU1022" s="142" t="s">
        <v>82</v>
      </c>
      <c r="AY1022" s="17" t="s">
        <v>146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241</v>
      </c>
      <c r="BM1022" s="142" t="s">
        <v>1627</v>
      </c>
    </row>
    <row r="1023" spans="2:65" s="1" customFormat="1" ht="11.25">
      <c r="B1023" s="32"/>
      <c r="D1023" s="144" t="s">
        <v>155</v>
      </c>
      <c r="F1023" s="145" t="s">
        <v>1628</v>
      </c>
      <c r="I1023" s="146"/>
      <c r="L1023" s="32"/>
      <c r="M1023" s="147"/>
      <c r="T1023" s="53"/>
      <c r="AT1023" s="17" t="s">
        <v>155</v>
      </c>
      <c r="AU1023" s="17" t="s">
        <v>82</v>
      </c>
    </row>
    <row r="1024" spans="2:65" s="12" customFormat="1" ht="11.25">
      <c r="B1024" s="148"/>
      <c r="D1024" s="149" t="s">
        <v>157</v>
      </c>
      <c r="E1024" s="150" t="s">
        <v>19</v>
      </c>
      <c r="F1024" s="151" t="s">
        <v>1629</v>
      </c>
      <c r="H1024" s="150" t="s">
        <v>19</v>
      </c>
      <c r="I1024" s="152"/>
      <c r="L1024" s="148"/>
      <c r="M1024" s="153"/>
      <c r="T1024" s="154"/>
      <c r="AT1024" s="150" t="s">
        <v>157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146</v>
      </c>
    </row>
    <row r="1025" spans="2:65" s="13" customFormat="1" ht="11.25">
      <c r="B1025" s="155"/>
      <c r="D1025" s="149" t="s">
        <v>157</v>
      </c>
      <c r="E1025" s="156" t="s">
        <v>19</v>
      </c>
      <c r="F1025" s="157" t="s">
        <v>1630</v>
      </c>
      <c r="H1025" s="158">
        <v>32.979999999999997</v>
      </c>
      <c r="I1025" s="159"/>
      <c r="L1025" s="155"/>
      <c r="M1025" s="160"/>
      <c r="T1025" s="161"/>
      <c r="AT1025" s="156" t="s">
        <v>157</v>
      </c>
      <c r="AU1025" s="156" t="s">
        <v>82</v>
      </c>
      <c r="AV1025" s="13" t="s">
        <v>82</v>
      </c>
      <c r="AW1025" s="13" t="s">
        <v>33</v>
      </c>
      <c r="AX1025" s="13" t="s">
        <v>72</v>
      </c>
      <c r="AY1025" s="156" t="s">
        <v>146</v>
      </c>
    </row>
    <row r="1026" spans="2:65" s="13" customFormat="1" ht="11.25">
      <c r="B1026" s="155"/>
      <c r="D1026" s="149" t="s">
        <v>157</v>
      </c>
      <c r="E1026" s="156" t="s">
        <v>19</v>
      </c>
      <c r="F1026" s="157" t="s">
        <v>1631</v>
      </c>
      <c r="H1026" s="158">
        <v>22.78</v>
      </c>
      <c r="I1026" s="159"/>
      <c r="L1026" s="155"/>
      <c r="M1026" s="160"/>
      <c r="T1026" s="161"/>
      <c r="AT1026" s="156" t="s">
        <v>157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146</v>
      </c>
    </row>
    <row r="1027" spans="2:65" s="13" customFormat="1" ht="11.25">
      <c r="B1027" s="155"/>
      <c r="D1027" s="149" t="s">
        <v>157</v>
      </c>
      <c r="E1027" s="156" t="s">
        <v>19</v>
      </c>
      <c r="F1027" s="157" t="s">
        <v>1632</v>
      </c>
      <c r="H1027" s="158">
        <v>8.84</v>
      </c>
      <c r="I1027" s="159"/>
      <c r="L1027" s="155"/>
      <c r="M1027" s="160"/>
      <c r="T1027" s="161"/>
      <c r="AT1027" s="156" t="s">
        <v>157</v>
      </c>
      <c r="AU1027" s="156" t="s">
        <v>82</v>
      </c>
      <c r="AV1027" s="13" t="s">
        <v>82</v>
      </c>
      <c r="AW1027" s="13" t="s">
        <v>33</v>
      </c>
      <c r="AX1027" s="13" t="s">
        <v>72</v>
      </c>
      <c r="AY1027" s="156" t="s">
        <v>146</v>
      </c>
    </row>
    <row r="1028" spans="2:65" s="13" customFormat="1" ht="11.25">
      <c r="B1028" s="155"/>
      <c r="D1028" s="149" t="s">
        <v>157</v>
      </c>
      <c r="E1028" s="156" t="s">
        <v>19</v>
      </c>
      <c r="F1028" s="157" t="s">
        <v>1633</v>
      </c>
      <c r="H1028" s="158">
        <v>35.020000000000003</v>
      </c>
      <c r="I1028" s="159"/>
      <c r="L1028" s="155"/>
      <c r="M1028" s="160"/>
      <c r="T1028" s="161"/>
      <c r="AT1028" s="156" t="s">
        <v>157</v>
      </c>
      <c r="AU1028" s="156" t="s">
        <v>82</v>
      </c>
      <c r="AV1028" s="13" t="s">
        <v>82</v>
      </c>
      <c r="AW1028" s="13" t="s">
        <v>33</v>
      </c>
      <c r="AX1028" s="13" t="s">
        <v>72</v>
      </c>
      <c r="AY1028" s="156" t="s">
        <v>146</v>
      </c>
    </row>
    <row r="1029" spans="2:65" s="14" customFormat="1" ht="11.25">
      <c r="B1029" s="162"/>
      <c r="D1029" s="149" t="s">
        <v>157</v>
      </c>
      <c r="E1029" s="163" t="s">
        <v>19</v>
      </c>
      <c r="F1029" s="164" t="s">
        <v>161</v>
      </c>
      <c r="H1029" s="165">
        <v>99.62</v>
      </c>
      <c r="I1029" s="166"/>
      <c r="L1029" s="162"/>
      <c r="M1029" s="167"/>
      <c r="T1029" s="168"/>
      <c r="AT1029" s="163" t="s">
        <v>157</v>
      </c>
      <c r="AU1029" s="163" t="s">
        <v>82</v>
      </c>
      <c r="AV1029" s="14" t="s">
        <v>147</v>
      </c>
      <c r="AW1029" s="14" t="s">
        <v>33</v>
      </c>
      <c r="AX1029" s="14" t="s">
        <v>80</v>
      </c>
      <c r="AY1029" s="163" t="s">
        <v>146</v>
      </c>
    </row>
    <row r="1030" spans="2:65" s="1" customFormat="1" ht="44.25" customHeight="1">
      <c r="B1030" s="32"/>
      <c r="C1030" s="131" t="s">
        <v>1634</v>
      </c>
      <c r="D1030" s="131" t="s">
        <v>149</v>
      </c>
      <c r="E1030" s="132" t="s">
        <v>1635</v>
      </c>
      <c r="F1030" s="133" t="s">
        <v>1636</v>
      </c>
      <c r="G1030" s="134" t="s">
        <v>152</v>
      </c>
      <c r="H1030" s="135">
        <v>14.568</v>
      </c>
      <c r="I1030" s="136"/>
      <c r="J1030" s="137">
        <f>ROUND(I1030*H1030,2)</f>
        <v>0</v>
      </c>
      <c r="K1030" s="133" t="s">
        <v>638</v>
      </c>
      <c r="L1030" s="32"/>
      <c r="M1030" s="138" t="s">
        <v>19</v>
      </c>
      <c r="N1030" s="139" t="s">
        <v>43</v>
      </c>
      <c r="P1030" s="140">
        <f>O1030*H1030</f>
        <v>0</v>
      </c>
      <c r="Q1030" s="140">
        <v>4.8320000000000002E-2</v>
      </c>
      <c r="R1030" s="140">
        <f>Q1030*H1030</f>
        <v>0.70392575999999996</v>
      </c>
      <c r="S1030" s="140">
        <v>0</v>
      </c>
      <c r="T1030" s="141">
        <f>S1030*H1030</f>
        <v>0</v>
      </c>
      <c r="AR1030" s="142" t="s">
        <v>241</v>
      </c>
      <c r="AT1030" s="142" t="s">
        <v>149</v>
      </c>
      <c r="AU1030" s="142" t="s">
        <v>82</v>
      </c>
      <c r="AY1030" s="17" t="s">
        <v>146</v>
      </c>
      <c r="BE1030" s="143">
        <f>IF(N1030="základní",J1030,0)</f>
        <v>0</v>
      </c>
      <c r="BF1030" s="143">
        <f>IF(N1030="snížená",J1030,0)</f>
        <v>0</v>
      </c>
      <c r="BG1030" s="143">
        <f>IF(N1030="zákl. přenesená",J1030,0)</f>
        <v>0</v>
      </c>
      <c r="BH1030" s="143">
        <f>IF(N1030="sníž. přenesená",J1030,0)</f>
        <v>0</v>
      </c>
      <c r="BI1030" s="143">
        <f>IF(N1030="nulová",J1030,0)</f>
        <v>0</v>
      </c>
      <c r="BJ1030" s="17" t="s">
        <v>80</v>
      </c>
      <c r="BK1030" s="143">
        <f>ROUND(I1030*H1030,2)</f>
        <v>0</v>
      </c>
      <c r="BL1030" s="17" t="s">
        <v>241</v>
      </c>
      <c r="BM1030" s="142" t="s">
        <v>1637</v>
      </c>
    </row>
    <row r="1031" spans="2:65" s="1" customFormat="1" ht="11.25">
      <c r="B1031" s="32"/>
      <c r="D1031" s="144" t="s">
        <v>155</v>
      </c>
      <c r="F1031" s="145" t="s">
        <v>1638</v>
      </c>
      <c r="I1031" s="146"/>
      <c r="L1031" s="32"/>
      <c r="M1031" s="147"/>
      <c r="T1031" s="53"/>
      <c r="AT1031" s="17" t="s">
        <v>155</v>
      </c>
      <c r="AU1031" s="17" t="s">
        <v>82</v>
      </c>
    </row>
    <row r="1032" spans="2:65" s="12" customFormat="1" ht="11.25">
      <c r="B1032" s="148"/>
      <c r="D1032" s="149" t="s">
        <v>157</v>
      </c>
      <c r="E1032" s="150" t="s">
        <v>19</v>
      </c>
      <c r="F1032" s="151" t="s">
        <v>1131</v>
      </c>
      <c r="H1032" s="150" t="s">
        <v>19</v>
      </c>
      <c r="I1032" s="152"/>
      <c r="L1032" s="148"/>
      <c r="M1032" s="153"/>
      <c r="T1032" s="154"/>
      <c r="AT1032" s="150" t="s">
        <v>157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146</v>
      </c>
    </row>
    <row r="1033" spans="2:65" s="13" customFormat="1" ht="11.25">
      <c r="B1033" s="155"/>
      <c r="D1033" s="149" t="s">
        <v>157</v>
      </c>
      <c r="E1033" s="156" t="s">
        <v>19</v>
      </c>
      <c r="F1033" s="157" t="s">
        <v>1639</v>
      </c>
      <c r="H1033" s="158">
        <v>4.9980000000000002</v>
      </c>
      <c r="I1033" s="159"/>
      <c r="L1033" s="155"/>
      <c r="M1033" s="160"/>
      <c r="T1033" s="161"/>
      <c r="AT1033" s="156" t="s">
        <v>157</v>
      </c>
      <c r="AU1033" s="156" t="s">
        <v>82</v>
      </c>
      <c r="AV1033" s="13" t="s">
        <v>82</v>
      </c>
      <c r="AW1033" s="13" t="s">
        <v>33</v>
      </c>
      <c r="AX1033" s="13" t="s">
        <v>72</v>
      </c>
      <c r="AY1033" s="156" t="s">
        <v>146</v>
      </c>
    </row>
    <row r="1034" spans="2:65" s="12" customFormat="1" ht="11.25">
      <c r="B1034" s="148"/>
      <c r="D1034" s="149" t="s">
        <v>157</v>
      </c>
      <c r="E1034" s="150" t="s">
        <v>19</v>
      </c>
      <c r="F1034" s="151" t="s">
        <v>1579</v>
      </c>
      <c r="H1034" s="150" t="s">
        <v>19</v>
      </c>
      <c r="I1034" s="152"/>
      <c r="L1034" s="148"/>
      <c r="M1034" s="153"/>
      <c r="T1034" s="154"/>
      <c r="AT1034" s="150" t="s">
        <v>157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146</v>
      </c>
    </row>
    <row r="1035" spans="2:65" s="13" customFormat="1" ht="11.25">
      <c r="B1035" s="155"/>
      <c r="D1035" s="149" t="s">
        <v>157</v>
      </c>
      <c r="E1035" s="156" t="s">
        <v>19</v>
      </c>
      <c r="F1035" s="157" t="s">
        <v>1640</v>
      </c>
      <c r="H1035" s="158">
        <v>9.57</v>
      </c>
      <c r="I1035" s="159"/>
      <c r="L1035" s="155"/>
      <c r="M1035" s="160"/>
      <c r="T1035" s="161"/>
      <c r="AT1035" s="156" t="s">
        <v>157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146</v>
      </c>
    </row>
    <row r="1036" spans="2:65" s="14" customFormat="1" ht="11.25">
      <c r="B1036" s="162"/>
      <c r="D1036" s="149" t="s">
        <v>157</v>
      </c>
      <c r="E1036" s="163" t="s">
        <v>19</v>
      </c>
      <c r="F1036" s="164" t="s">
        <v>161</v>
      </c>
      <c r="H1036" s="165">
        <v>14.568</v>
      </c>
      <c r="I1036" s="166"/>
      <c r="L1036" s="162"/>
      <c r="M1036" s="167"/>
      <c r="T1036" s="168"/>
      <c r="AT1036" s="163" t="s">
        <v>157</v>
      </c>
      <c r="AU1036" s="163" t="s">
        <v>82</v>
      </c>
      <c r="AV1036" s="14" t="s">
        <v>147</v>
      </c>
      <c r="AW1036" s="14" t="s">
        <v>33</v>
      </c>
      <c r="AX1036" s="14" t="s">
        <v>80</v>
      </c>
      <c r="AY1036" s="163" t="s">
        <v>146</v>
      </c>
    </row>
    <row r="1037" spans="2:65" s="1" customFormat="1" ht="33" customHeight="1">
      <c r="B1037" s="32"/>
      <c r="C1037" s="131" t="s">
        <v>1641</v>
      </c>
      <c r="D1037" s="131" t="s">
        <v>149</v>
      </c>
      <c r="E1037" s="132" t="s">
        <v>1642</v>
      </c>
      <c r="F1037" s="133" t="s">
        <v>1643</v>
      </c>
      <c r="G1037" s="134" t="s">
        <v>152</v>
      </c>
      <c r="H1037" s="135">
        <v>193.12</v>
      </c>
      <c r="I1037" s="136"/>
      <c r="J1037" s="137">
        <f>ROUND(I1037*H1037,2)</f>
        <v>0</v>
      </c>
      <c r="K1037" s="133" t="s">
        <v>638</v>
      </c>
      <c r="L1037" s="32"/>
      <c r="M1037" s="138" t="s">
        <v>19</v>
      </c>
      <c r="N1037" s="139" t="s">
        <v>43</v>
      </c>
      <c r="P1037" s="140">
        <f>O1037*H1037</f>
        <v>0</v>
      </c>
      <c r="Q1037" s="140">
        <v>1.1820000000000001E-2</v>
      </c>
      <c r="R1037" s="140">
        <f>Q1037*H1037</f>
        <v>2.2826784</v>
      </c>
      <c r="S1037" s="140">
        <v>0</v>
      </c>
      <c r="T1037" s="141">
        <f>S1037*H1037</f>
        <v>0</v>
      </c>
      <c r="AR1037" s="142" t="s">
        <v>241</v>
      </c>
      <c r="AT1037" s="142" t="s">
        <v>149</v>
      </c>
      <c r="AU1037" s="142" t="s">
        <v>82</v>
      </c>
      <c r="AY1037" s="17" t="s">
        <v>146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241</v>
      </c>
      <c r="BM1037" s="142" t="s">
        <v>1644</v>
      </c>
    </row>
    <row r="1038" spans="2:65" s="1" customFormat="1" ht="11.25">
      <c r="B1038" s="32"/>
      <c r="D1038" s="144" t="s">
        <v>155</v>
      </c>
      <c r="F1038" s="145" t="s">
        <v>1645</v>
      </c>
      <c r="I1038" s="146"/>
      <c r="L1038" s="32"/>
      <c r="M1038" s="147"/>
      <c r="T1038" s="53"/>
      <c r="AT1038" s="17" t="s">
        <v>155</v>
      </c>
      <c r="AU1038" s="17" t="s">
        <v>82</v>
      </c>
    </row>
    <row r="1039" spans="2:65" s="12" customFormat="1" ht="11.25">
      <c r="B1039" s="148"/>
      <c r="D1039" s="149" t="s">
        <v>157</v>
      </c>
      <c r="E1039" s="150" t="s">
        <v>19</v>
      </c>
      <c r="F1039" s="151" t="s">
        <v>581</v>
      </c>
      <c r="H1039" s="150" t="s">
        <v>19</v>
      </c>
      <c r="I1039" s="152"/>
      <c r="L1039" s="148"/>
      <c r="M1039" s="153"/>
      <c r="T1039" s="154"/>
      <c r="AT1039" s="150" t="s">
        <v>157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146</v>
      </c>
    </row>
    <row r="1040" spans="2:65" s="13" customFormat="1" ht="11.25">
      <c r="B1040" s="155"/>
      <c r="D1040" s="149" t="s">
        <v>157</v>
      </c>
      <c r="E1040" s="156" t="s">
        <v>19</v>
      </c>
      <c r="F1040" s="157" t="s">
        <v>1612</v>
      </c>
      <c r="H1040" s="158">
        <v>27.52</v>
      </c>
      <c r="I1040" s="159"/>
      <c r="L1040" s="155"/>
      <c r="M1040" s="160"/>
      <c r="T1040" s="161"/>
      <c r="AT1040" s="156" t="s">
        <v>157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146</v>
      </c>
    </row>
    <row r="1041" spans="2:65" s="13" customFormat="1" ht="11.25">
      <c r="B1041" s="155"/>
      <c r="D1041" s="149" t="s">
        <v>157</v>
      </c>
      <c r="E1041" s="156" t="s">
        <v>19</v>
      </c>
      <c r="F1041" s="157" t="s">
        <v>1613</v>
      </c>
      <c r="H1041" s="158">
        <v>83</v>
      </c>
      <c r="I1041" s="159"/>
      <c r="L1041" s="155"/>
      <c r="M1041" s="160"/>
      <c r="T1041" s="161"/>
      <c r="AT1041" s="156" t="s">
        <v>157</v>
      </c>
      <c r="AU1041" s="156" t="s">
        <v>82</v>
      </c>
      <c r="AV1041" s="13" t="s">
        <v>82</v>
      </c>
      <c r="AW1041" s="13" t="s">
        <v>33</v>
      </c>
      <c r="AX1041" s="13" t="s">
        <v>72</v>
      </c>
      <c r="AY1041" s="156" t="s">
        <v>146</v>
      </c>
    </row>
    <row r="1042" spans="2:65" s="13" customFormat="1" ht="11.25">
      <c r="B1042" s="155"/>
      <c r="D1042" s="149" t="s">
        <v>157</v>
      </c>
      <c r="E1042" s="156" t="s">
        <v>19</v>
      </c>
      <c r="F1042" s="157" t="s">
        <v>1614</v>
      </c>
      <c r="H1042" s="158">
        <v>-9.6</v>
      </c>
      <c r="I1042" s="159"/>
      <c r="L1042" s="155"/>
      <c r="M1042" s="160"/>
      <c r="T1042" s="161"/>
      <c r="AT1042" s="156" t="s">
        <v>157</v>
      </c>
      <c r="AU1042" s="156" t="s">
        <v>82</v>
      </c>
      <c r="AV1042" s="13" t="s">
        <v>82</v>
      </c>
      <c r="AW1042" s="13" t="s">
        <v>33</v>
      </c>
      <c r="AX1042" s="13" t="s">
        <v>72</v>
      </c>
      <c r="AY1042" s="156" t="s">
        <v>146</v>
      </c>
    </row>
    <row r="1043" spans="2:65" s="13" customFormat="1" ht="11.25">
      <c r="B1043" s="155"/>
      <c r="D1043" s="149" t="s">
        <v>157</v>
      </c>
      <c r="E1043" s="156" t="s">
        <v>19</v>
      </c>
      <c r="F1043" s="157" t="s">
        <v>1615</v>
      </c>
      <c r="H1043" s="158">
        <v>-8.25</v>
      </c>
      <c r="I1043" s="159"/>
      <c r="L1043" s="155"/>
      <c r="M1043" s="160"/>
      <c r="T1043" s="161"/>
      <c r="AT1043" s="156" t="s">
        <v>157</v>
      </c>
      <c r="AU1043" s="156" t="s">
        <v>82</v>
      </c>
      <c r="AV1043" s="13" t="s">
        <v>82</v>
      </c>
      <c r="AW1043" s="13" t="s">
        <v>33</v>
      </c>
      <c r="AX1043" s="13" t="s">
        <v>72</v>
      </c>
      <c r="AY1043" s="156" t="s">
        <v>146</v>
      </c>
    </row>
    <row r="1044" spans="2:65" s="12" customFormat="1" ht="11.25">
      <c r="B1044" s="148"/>
      <c r="D1044" s="149" t="s">
        <v>157</v>
      </c>
      <c r="E1044" s="150" t="s">
        <v>19</v>
      </c>
      <c r="F1044" s="151" t="s">
        <v>586</v>
      </c>
      <c r="H1044" s="150" t="s">
        <v>19</v>
      </c>
      <c r="I1044" s="152"/>
      <c r="L1044" s="148"/>
      <c r="M1044" s="153"/>
      <c r="T1044" s="154"/>
      <c r="AT1044" s="150" t="s">
        <v>157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146</v>
      </c>
    </row>
    <row r="1045" spans="2:65" s="13" customFormat="1" ht="11.25">
      <c r="B1045" s="155"/>
      <c r="D1045" s="149" t="s">
        <v>157</v>
      </c>
      <c r="E1045" s="156" t="s">
        <v>19</v>
      </c>
      <c r="F1045" s="157" t="s">
        <v>1616</v>
      </c>
      <c r="H1045" s="158">
        <v>64.5</v>
      </c>
      <c r="I1045" s="159"/>
      <c r="L1045" s="155"/>
      <c r="M1045" s="160"/>
      <c r="T1045" s="161"/>
      <c r="AT1045" s="156" t="s">
        <v>157</v>
      </c>
      <c r="AU1045" s="156" t="s">
        <v>82</v>
      </c>
      <c r="AV1045" s="13" t="s">
        <v>82</v>
      </c>
      <c r="AW1045" s="13" t="s">
        <v>33</v>
      </c>
      <c r="AX1045" s="13" t="s">
        <v>72</v>
      </c>
      <c r="AY1045" s="156" t="s">
        <v>146</v>
      </c>
    </row>
    <row r="1046" spans="2:65" s="13" customFormat="1" ht="11.25">
      <c r="B1046" s="155"/>
      <c r="D1046" s="149" t="s">
        <v>157</v>
      </c>
      <c r="E1046" s="156" t="s">
        <v>19</v>
      </c>
      <c r="F1046" s="157" t="s">
        <v>1617</v>
      </c>
      <c r="H1046" s="158">
        <v>15.75</v>
      </c>
      <c r="I1046" s="159"/>
      <c r="L1046" s="155"/>
      <c r="M1046" s="160"/>
      <c r="T1046" s="161"/>
      <c r="AT1046" s="156" t="s">
        <v>157</v>
      </c>
      <c r="AU1046" s="156" t="s">
        <v>82</v>
      </c>
      <c r="AV1046" s="13" t="s">
        <v>82</v>
      </c>
      <c r="AW1046" s="13" t="s">
        <v>33</v>
      </c>
      <c r="AX1046" s="13" t="s">
        <v>72</v>
      </c>
      <c r="AY1046" s="156" t="s">
        <v>146</v>
      </c>
    </row>
    <row r="1047" spans="2:65" s="13" customFormat="1" ht="11.25">
      <c r="B1047" s="155"/>
      <c r="D1047" s="149" t="s">
        <v>157</v>
      </c>
      <c r="E1047" s="156" t="s">
        <v>19</v>
      </c>
      <c r="F1047" s="157" t="s">
        <v>1618</v>
      </c>
      <c r="H1047" s="158">
        <v>20.2</v>
      </c>
      <c r="I1047" s="159"/>
      <c r="L1047" s="155"/>
      <c r="M1047" s="160"/>
      <c r="T1047" s="161"/>
      <c r="AT1047" s="156" t="s">
        <v>157</v>
      </c>
      <c r="AU1047" s="156" t="s">
        <v>82</v>
      </c>
      <c r="AV1047" s="13" t="s">
        <v>82</v>
      </c>
      <c r="AW1047" s="13" t="s">
        <v>33</v>
      </c>
      <c r="AX1047" s="13" t="s">
        <v>72</v>
      </c>
      <c r="AY1047" s="156" t="s">
        <v>146</v>
      </c>
    </row>
    <row r="1048" spans="2:65" s="14" customFormat="1" ht="11.25">
      <c r="B1048" s="162"/>
      <c r="D1048" s="149" t="s">
        <v>157</v>
      </c>
      <c r="E1048" s="163" t="s">
        <v>19</v>
      </c>
      <c r="F1048" s="164" t="s">
        <v>161</v>
      </c>
      <c r="H1048" s="165">
        <v>193.12</v>
      </c>
      <c r="I1048" s="166"/>
      <c r="L1048" s="162"/>
      <c r="M1048" s="167"/>
      <c r="T1048" s="168"/>
      <c r="AT1048" s="163" t="s">
        <v>157</v>
      </c>
      <c r="AU1048" s="163" t="s">
        <v>82</v>
      </c>
      <c r="AV1048" s="14" t="s">
        <v>147</v>
      </c>
      <c r="AW1048" s="14" t="s">
        <v>33</v>
      </c>
      <c r="AX1048" s="14" t="s">
        <v>80</v>
      </c>
      <c r="AY1048" s="163" t="s">
        <v>146</v>
      </c>
    </row>
    <row r="1049" spans="2:65" s="1" customFormat="1" ht="24.2" customHeight="1">
      <c r="B1049" s="32"/>
      <c r="C1049" s="131" t="s">
        <v>1646</v>
      </c>
      <c r="D1049" s="131" t="s">
        <v>149</v>
      </c>
      <c r="E1049" s="132" t="s">
        <v>1647</v>
      </c>
      <c r="F1049" s="133" t="s">
        <v>1648</v>
      </c>
      <c r="G1049" s="134" t="s">
        <v>152</v>
      </c>
      <c r="H1049" s="135">
        <v>157.5</v>
      </c>
      <c r="I1049" s="136"/>
      <c r="J1049" s="137">
        <f>ROUND(I1049*H1049,2)</f>
        <v>0</v>
      </c>
      <c r="K1049" s="133" t="s">
        <v>638</v>
      </c>
      <c r="L1049" s="32"/>
      <c r="M1049" s="138" t="s">
        <v>19</v>
      </c>
      <c r="N1049" s="139" t="s">
        <v>43</v>
      </c>
      <c r="P1049" s="140">
        <f>O1049*H1049</f>
        <v>0</v>
      </c>
      <c r="Q1049" s="140">
        <v>1.3849999999999999E-2</v>
      </c>
      <c r="R1049" s="140">
        <f>Q1049*H1049</f>
        <v>2.1813750000000001</v>
      </c>
      <c r="S1049" s="140">
        <v>0</v>
      </c>
      <c r="T1049" s="141">
        <f>S1049*H1049</f>
        <v>0</v>
      </c>
      <c r="AR1049" s="142" t="s">
        <v>241</v>
      </c>
      <c r="AT1049" s="142" t="s">
        <v>149</v>
      </c>
      <c r="AU1049" s="142" t="s">
        <v>82</v>
      </c>
      <c r="AY1049" s="17" t="s">
        <v>146</v>
      </c>
      <c r="BE1049" s="143">
        <f>IF(N1049="základní",J1049,0)</f>
        <v>0</v>
      </c>
      <c r="BF1049" s="143">
        <f>IF(N1049="snížená",J1049,0)</f>
        <v>0</v>
      </c>
      <c r="BG1049" s="143">
        <f>IF(N1049="zákl. přenesená",J1049,0)</f>
        <v>0</v>
      </c>
      <c r="BH1049" s="143">
        <f>IF(N1049="sníž. přenesená",J1049,0)</f>
        <v>0</v>
      </c>
      <c r="BI1049" s="143">
        <f>IF(N1049="nulová",J1049,0)</f>
        <v>0</v>
      </c>
      <c r="BJ1049" s="17" t="s">
        <v>80</v>
      </c>
      <c r="BK1049" s="143">
        <f>ROUND(I1049*H1049,2)</f>
        <v>0</v>
      </c>
      <c r="BL1049" s="17" t="s">
        <v>241</v>
      </c>
      <c r="BM1049" s="142" t="s">
        <v>1649</v>
      </c>
    </row>
    <row r="1050" spans="2:65" s="1" customFormat="1" ht="11.25">
      <c r="B1050" s="32"/>
      <c r="D1050" s="144" t="s">
        <v>155</v>
      </c>
      <c r="F1050" s="145" t="s">
        <v>1650</v>
      </c>
      <c r="I1050" s="146"/>
      <c r="L1050" s="32"/>
      <c r="M1050" s="147"/>
      <c r="T1050" s="53"/>
      <c r="AT1050" s="17" t="s">
        <v>155</v>
      </c>
      <c r="AU1050" s="17" t="s">
        <v>82</v>
      </c>
    </row>
    <row r="1051" spans="2:65" s="12" customFormat="1" ht="11.25">
      <c r="B1051" s="148"/>
      <c r="D1051" s="149" t="s">
        <v>157</v>
      </c>
      <c r="E1051" s="150" t="s">
        <v>19</v>
      </c>
      <c r="F1051" s="151" t="s">
        <v>1579</v>
      </c>
      <c r="H1051" s="150" t="s">
        <v>19</v>
      </c>
      <c r="I1051" s="152"/>
      <c r="L1051" s="148"/>
      <c r="M1051" s="153"/>
      <c r="T1051" s="154"/>
      <c r="AT1051" s="150" t="s">
        <v>157</v>
      </c>
      <c r="AU1051" s="150" t="s">
        <v>82</v>
      </c>
      <c r="AV1051" s="12" t="s">
        <v>80</v>
      </c>
      <c r="AW1051" s="12" t="s">
        <v>33</v>
      </c>
      <c r="AX1051" s="12" t="s">
        <v>72</v>
      </c>
      <c r="AY1051" s="150" t="s">
        <v>146</v>
      </c>
    </row>
    <row r="1052" spans="2:65" s="13" customFormat="1" ht="11.25">
      <c r="B1052" s="155"/>
      <c r="D1052" s="149" t="s">
        <v>157</v>
      </c>
      <c r="E1052" s="156" t="s">
        <v>19</v>
      </c>
      <c r="F1052" s="157" t="s">
        <v>1651</v>
      </c>
      <c r="H1052" s="158">
        <v>157.5</v>
      </c>
      <c r="I1052" s="159"/>
      <c r="L1052" s="155"/>
      <c r="M1052" s="160"/>
      <c r="T1052" s="161"/>
      <c r="AT1052" s="156" t="s">
        <v>157</v>
      </c>
      <c r="AU1052" s="156" t="s">
        <v>82</v>
      </c>
      <c r="AV1052" s="13" t="s">
        <v>82</v>
      </c>
      <c r="AW1052" s="13" t="s">
        <v>33</v>
      </c>
      <c r="AX1052" s="13" t="s">
        <v>80</v>
      </c>
      <c r="AY1052" s="156" t="s">
        <v>146</v>
      </c>
    </row>
    <row r="1053" spans="2:65" s="1" customFormat="1" ht="24.2" customHeight="1">
      <c r="B1053" s="32"/>
      <c r="C1053" s="131" t="s">
        <v>1652</v>
      </c>
      <c r="D1053" s="131" t="s">
        <v>149</v>
      </c>
      <c r="E1053" s="132" t="s">
        <v>1653</v>
      </c>
      <c r="F1053" s="133" t="s">
        <v>1654</v>
      </c>
      <c r="G1053" s="134" t="s">
        <v>152</v>
      </c>
      <c r="H1053" s="135">
        <v>16.059999999999999</v>
      </c>
      <c r="I1053" s="136"/>
      <c r="J1053" s="137">
        <f>ROUND(I1053*H1053,2)</f>
        <v>0</v>
      </c>
      <c r="K1053" s="133" t="s">
        <v>638</v>
      </c>
      <c r="L1053" s="32"/>
      <c r="M1053" s="138" t="s">
        <v>19</v>
      </c>
      <c r="N1053" s="139" t="s">
        <v>43</v>
      </c>
      <c r="P1053" s="140">
        <f>O1053*H1053</f>
        <v>0</v>
      </c>
      <c r="Q1053" s="140">
        <v>1.6080000000000001E-2</v>
      </c>
      <c r="R1053" s="140">
        <f>Q1053*H1053</f>
        <v>0.2582448</v>
      </c>
      <c r="S1053" s="140">
        <v>0</v>
      </c>
      <c r="T1053" s="141">
        <f>S1053*H1053</f>
        <v>0</v>
      </c>
      <c r="AR1053" s="142" t="s">
        <v>241</v>
      </c>
      <c r="AT1053" s="142" t="s">
        <v>149</v>
      </c>
      <c r="AU1053" s="142" t="s">
        <v>82</v>
      </c>
      <c r="AY1053" s="17" t="s">
        <v>146</v>
      </c>
      <c r="BE1053" s="143">
        <f>IF(N1053="základní",J1053,0)</f>
        <v>0</v>
      </c>
      <c r="BF1053" s="143">
        <f>IF(N1053="snížená",J1053,0)</f>
        <v>0</v>
      </c>
      <c r="BG1053" s="143">
        <f>IF(N1053="zákl. přenesená",J1053,0)</f>
        <v>0</v>
      </c>
      <c r="BH1053" s="143">
        <f>IF(N1053="sníž. přenesená",J1053,0)</f>
        <v>0</v>
      </c>
      <c r="BI1053" s="143">
        <f>IF(N1053="nulová",J1053,0)</f>
        <v>0</v>
      </c>
      <c r="BJ1053" s="17" t="s">
        <v>80</v>
      </c>
      <c r="BK1053" s="143">
        <f>ROUND(I1053*H1053,2)</f>
        <v>0</v>
      </c>
      <c r="BL1053" s="17" t="s">
        <v>241</v>
      </c>
      <c r="BM1053" s="142" t="s">
        <v>1655</v>
      </c>
    </row>
    <row r="1054" spans="2:65" s="1" customFormat="1" ht="11.25">
      <c r="B1054" s="32"/>
      <c r="D1054" s="144" t="s">
        <v>155</v>
      </c>
      <c r="F1054" s="145" t="s">
        <v>1656</v>
      </c>
      <c r="I1054" s="146"/>
      <c r="L1054" s="32"/>
      <c r="M1054" s="147"/>
      <c r="T1054" s="53"/>
      <c r="AT1054" s="17" t="s">
        <v>155</v>
      </c>
      <c r="AU1054" s="17" t="s">
        <v>82</v>
      </c>
    </row>
    <row r="1055" spans="2:65" s="12" customFormat="1" ht="11.25">
      <c r="B1055" s="148"/>
      <c r="D1055" s="149" t="s">
        <v>157</v>
      </c>
      <c r="E1055" s="150" t="s">
        <v>19</v>
      </c>
      <c r="F1055" s="151" t="s">
        <v>1077</v>
      </c>
      <c r="H1055" s="150" t="s">
        <v>19</v>
      </c>
      <c r="I1055" s="152"/>
      <c r="L1055" s="148"/>
      <c r="M1055" s="153"/>
      <c r="T1055" s="154"/>
      <c r="AT1055" s="150" t="s">
        <v>157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146</v>
      </c>
    </row>
    <row r="1056" spans="2:65" s="13" customFormat="1" ht="11.25">
      <c r="B1056" s="155"/>
      <c r="D1056" s="149" t="s">
        <v>157</v>
      </c>
      <c r="E1056" s="156" t="s">
        <v>19</v>
      </c>
      <c r="F1056" s="157" t="s">
        <v>1078</v>
      </c>
      <c r="H1056" s="158">
        <v>2.39</v>
      </c>
      <c r="I1056" s="159"/>
      <c r="L1056" s="155"/>
      <c r="M1056" s="160"/>
      <c r="T1056" s="161"/>
      <c r="AT1056" s="156" t="s">
        <v>157</v>
      </c>
      <c r="AU1056" s="156" t="s">
        <v>82</v>
      </c>
      <c r="AV1056" s="13" t="s">
        <v>82</v>
      </c>
      <c r="AW1056" s="13" t="s">
        <v>33</v>
      </c>
      <c r="AX1056" s="13" t="s">
        <v>72</v>
      </c>
      <c r="AY1056" s="156" t="s">
        <v>146</v>
      </c>
    </row>
    <row r="1057" spans="2:65" s="12" customFormat="1" ht="11.25">
      <c r="B1057" s="148"/>
      <c r="D1057" s="149" t="s">
        <v>157</v>
      </c>
      <c r="E1057" s="150" t="s">
        <v>19</v>
      </c>
      <c r="F1057" s="151" t="s">
        <v>1079</v>
      </c>
      <c r="H1057" s="150" t="s">
        <v>19</v>
      </c>
      <c r="I1057" s="152"/>
      <c r="L1057" s="148"/>
      <c r="M1057" s="153"/>
      <c r="T1057" s="154"/>
      <c r="AT1057" s="150" t="s">
        <v>157</v>
      </c>
      <c r="AU1057" s="150" t="s">
        <v>82</v>
      </c>
      <c r="AV1057" s="12" t="s">
        <v>80</v>
      </c>
      <c r="AW1057" s="12" t="s">
        <v>33</v>
      </c>
      <c r="AX1057" s="12" t="s">
        <v>72</v>
      </c>
      <c r="AY1057" s="150" t="s">
        <v>146</v>
      </c>
    </row>
    <row r="1058" spans="2:65" s="13" customFormat="1" ht="11.25">
      <c r="B1058" s="155"/>
      <c r="D1058" s="149" t="s">
        <v>157</v>
      </c>
      <c r="E1058" s="156" t="s">
        <v>19</v>
      </c>
      <c r="F1058" s="157" t="s">
        <v>1080</v>
      </c>
      <c r="H1058" s="158">
        <v>4.0999999999999996</v>
      </c>
      <c r="I1058" s="159"/>
      <c r="L1058" s="155"/>
      <c r="M1058" s="160"/>
      <c r="T1058" s="161"/>
      <c r="AT1058" s="156" t="s">
        <v>157</v>
      </c>
      <c r="AU1058" s="156" t="s">
        <v>82</v>
      </c>
      <c r="AV1058" s="13" t="s">
        <v>82</v>
      </c>
      <c r="AW1058" s="13" t="s">
        <v>33</v>
      </c>
      <c r="AX1058" s="13" t="s">
        <v>72</v>
      </c>
      <c r="AY1058" s="156" t="s">
        <v>146</v>
      </c>
    </row>
    <row r="1059" spans="2:65" s="12" customFormat="1" ht="11.25">
      <c r="B1059" s="148"/>
      <c r="D1059" s="149" t="s">
        <v>157</v>
      </c>
      <c r="E1059" s="150" t="s">
        <v>19</v>
      </c>
      <c r="F1059" s="151" t="s">
        <v>1498</v>
      </c>
      <c r="H1059" s="150" t="s">
        <v>19</v>
      </c>
      <c r="I1059" s="152"/>
      <c r="L1059" s="148"/>
      <c r="M1059" s="153"/>
      <c r="T1059" s="154"/>
      <c r="AT1059" s="150" t="s">
        <v>157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146</v>
      </c>
    </row>
    <row r="1060" spans="2:65" s="13" customFormat="1" ht="11.25">
      <c r="B1060" s="155"/>
      <c r="D1060" s="149" t="s">
        <v>157</v>
      </c>
      <c r="E1060" s="156" t="s">
        <v>19</v>
      </c>
      <c r="F1060" s="157" t="s">
        <v>1499</v>
      </c>
      <c r="H1060" s="158">
        <v>3.92</v>
      </c>
      <c r="I1060" s="159"/>
      <c r="L1060" s="155"/>
      <c r="M1060" s="160"/>
      <c r="T1060" s="161"/>
      <c r="AT1060" s="156" t="s">
        <v>157</v>
      </c>
      <c r="AU1060" s="156" t="s">
        <v>82</v>
      </c>
      <c r="AV1060" s="13" t="s">
        <v>82</v>
      </c>
      <c r="AW1060" s="13" t="s">
        <v>33</v>
      </c>
      <c r="AX1060" s="13" t="s">
        <v>72</v>
      </c>
      <c r="AY1060" s="156" t="s">
        <v>146</v>
      </c>
    </row>
    <row r="1061" spans="2:65" s="12" customFormat="1" ht="11.25">
      <c r="B1061" s="148"/>
      <c r="D1061" s="149" t="s">
        <v>157</v>
      </c>
      <c r="E1061" s="150" t="s">
        <v>19</v>
      </c>
      <c r="F1061" s="151" t="s">
        <v>1500</v>
      </c>
      <c r="H1061" s="150" t="s">
        <v>19</v>
      </c>
      <c r="I1061" s="152"/>
      <c r="L1061" s="148"/>
      <c r="M1061" s="153"/>
      <c r="T1061" s="154"/>
      <c r="AT1061" s="150" t="s">
        <v>157</v>
      </c>
      <c r="AU1061" s="150" t="s">
        <v>82</v>
      </c>
      <c r="AV1061" s="12" t="s">
        <v>80</v>
      </c>
      <c r="AW1061" s="12" t="s">
        <v>33</v>
      </c>
      <c r="AX1061" s="12" t="s">
        <v>72</v>
      </c>
      <c r="AY1061" s="150" t="s">
        <v>146</v>
      </c>
    </row>
    <row r="1062" spans="2:65" s="13" customFormat="1" ht="11.25">
      <c r="B1062" s="155"/>
      <c r="D1062" s="149" t="s">
        <v>157</v>
      </c>
      <c r="E1062" s="156" t="s">
        <v>19</v>
      </c>
      <c r="F1062" s="157" t="s">
        <v>1501</v>
      </c>
      <c r="H1062" s="158">
        <v>5.65</v>
      </c>
      <c r="I1062" s="159"/>
      <c r="L1062" s="155"/>
      <c r="M1062" s="160"/>
      <c r="T1062" s="161"/>
      <c r="AT1062" s="156" t="s">
        <v>157</v>
      </c>
      <c r="AU1062" s="156" t="s">
        <v>82</v>
      </c>
      <c r="AV1062" s="13" t="s">
        <v>82</v>
      </c>
      <c r="AW1062" s="13" t="s">
        <v>33</v>
      </c>
      <c r="AX1062" s="13" t="s">
        <v>72</v>
      </c>
      <c r="AY1062" s="156" t="s">
        <v>146</v>
      </c>
    </row>
    <row r="1063" spans="2:65" s="14" customFormat="1" ht="11.25">
      <c r="B1063" s="162"/>
      <c r="D1063" s="149" t="s">
        <v>157</v>
      </c>
      <c r="E1063" s="163" t="s">
        <v>19</v>
      </c>
      <c r="F1063" s="164" t="s">
        <v>161</v>
      </c>
      <c r="H1063" s="165">
        <v>16.059999999999999</v>
      </c>
      <c r="I1063" s="166"/>
      <c r="L1063" s="162"/>
      <c r="M1063" s="167"/>
      <c r="T1063" s="168"/>
      <c r="AT1063" s="163" t="s">
        <v>157</v>
      </c>
      <c r="AU1063" s="163" t="s">
        <v>82</v>
      </c>
      <c r="AV1063" s="14" t="s">
        <v>147</v>
      </c>
      <c r="AW1063" s="14" t="s">
        <v>33</v>
      </c>
      <c r="AX1063" s="14" t="s">
        <v>80</v>
      </c>
      <c r="AY1063" s="163" t="s">
        <v>146</v>
      </c>
    </row>
    <row r="1064" spans="2:65" s="1" customFormat="1" ht="24.2" customHeight="1">
      <c r="B1064" s="32"/>
      <c r="C1064" s="131" t="s">
        <v>1657</v>
      </c>
      <c r="D1064" s="131" t="s">
        <v>149</v>
      </c>
      <c r="E1064" s="132" t="s">
        <v>1658</v>
      </c>
      <c r="F1064" s="133" t="s">
        <v>1659</v>
      </c>
      <c r="G1064" s="134" t="s">
        <v>152</v>
      </c>
      <c r="H1064" s="135">
        <v>484.71800000000002</v>
      </c>
      <c r="I1064" s="136"/>
      <c r="J1064" s="137">
        <f>ROUND(I1064*H1064,2)</f>
        <v>0</v>
      </c>
      <c r="K1064" s="133" t="s">
        <v>638</v>
      </c>
      <c r="L1064" s="32"/>
      <c r="M1064" s="138" t="s">
        <v>19</v>
      </c>
      <c r="N1064" s="139" t="s">
        <v>43</v>
      </c>
      <c r="P1064" s="140">
        <f>O1064*H1064</f>
        <v>0</v>
      </c>
      <c r="Q1064" s="140">
        <v>0</v>
      </c>
      <c r="R1064" s="140">
        <f>Q1064*H1064</f>
        <v>0</v>
      </c>
      <c r="S1064" s="140">
        <v>0</v>
      </c>
      <c r="T1064" s="141">
        <f>S1064*H1064</f>
        <v>0</v>
      </c>
      <c r="AR1064" s="142" t="s">
        <v>241</v>
      </c>
      <c r="AT1064" s="142" t="s">
        <v>149</v>
      </c>
      <c r="AU1064" s="142" t="s">
        <v>82</v>
      </c>
      <c r="AY1064" s="17" t="s">
        <v>146</v>
      </c>
      <c r="BE1064" s="143">
        <f>IF(N1064="základní",J1064,0)</f>
        <v>0</v>
      </c>
      <c r="BF1064" s="143">
        <f>IF(N1064="snížená",J1064,0)</f>
        <v>0</v>
      </c>
      <c r="BG1064" s="143">
        <f>IF(N1064="zákl. přenesená",J1064,0)</f>
        <v>0</v>
      </c>
      <c r="BH1064" s="143">
        <f>IF(N1064="sníž. přenesená",J1064,0)</f>
        <v>0</v>
      </c>
      <c r="BI1064" s="143">
        <f>IF(N1064="nulová",J1064,0)</f>
        <v>0</v>
      </c>
      <c r="BJ1064" s="17" t="s">
        <v>80</v>
      </c>
      <c r="BK1064" s="143">
        <f>ROUND(I1064*H1064,2)</f>
        <v>0</v>
      </c>
      <c r="BL1064" s="17" t="s">
        <v>241</v>
      </c>
      <c r="BM1064" s="142" t="s">
        <v>1660</v>
      </c>
    </row>
    <row r="1065" spans="2:65" s="1" customFormat="1" ht="11.25">
      <c r="B1065" s="32"/>
      <c r="D1065" s="144" t="s">
        <v>155</v>
      </c>
      <c r="F1065" s="145" t="s">
        <v>1661</v>
      </c>
      <c r="I1065" s="146"/>
      <c r="L1065" s="32"/>
      <c r="M1065" s="147"/>
      <c r="T1065" s="53"/>
      <c r="AT1065" s="17" t="s">
        <v>155</v>
      </c>
      <c r="AU1065" s="17" t="s">
        <v>82</v>
      </c>
    </row>
    <row r="1066" spans="2:65" s="12" customFormat="1" ht="11.25">
      <c r="B1066" s="148"/>
      <c r="D1066" s="149" t="s">
        <v>157</v>
      </c>
      <c r="E1066" s="150" t="s">
        <v>19</v>
      </c>
      <c r="F1066" s="151" t="s">
        <v>1662</v>
      </c>
      <c r="H1066" s="150" t="s">
        <v>19</v>
      </c>
      <c r="I1066" s="152"/>
      <c r="L1066" s="148"/>
      <c r="M1066" s="153"/>
      <c r="T1066" s="154"/>
      <c r="AT1066" s="150" t="s">
        <v>157</v>
      </c>
      <c r="AU1066" s="150" t="s">
        <v>82</v>
      </c>
      <c r="AV1066" s="12" t="s">
        <v>80</v>
      </c>
      <c r="AW1066" s="12" t="s">
        <v>33</v>
      </c>
      <c r="AX1066" s="12" t="s">
        <v>72</v>
      </c>
      <c r="AY1066" s="150" t="s">
        <v>146</v>
      </c>
    </row>
    <row r="1067" spans="2:65" s="13" customFormat="1" ht="11.25">
      <c r="B1067" s="155"/>
      <c r="D1067" s="149" t="s">
        <v>157</v>
      </c>
      <c r="E1067" s="156" t="s">
        <v>19</v>
      </c>
      <c r="F1067" s="157" t="s">
        <v>1663</v>
      </c>
      <c r="H1067" s="158">
        <v>157.5</v>
      </c>
      <c r="I1067" s="159"/>
      <c r="L1067" s="155"/>
      <c r="M1067" s="160"/>
      <c r="T1067" s="161"/>
      <c r="AT1067" s="156" t="s">
        <v>157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146</v>
      </c>
    </row>
    <row r="1068" spans="2:65" s="13" customFormat="1" ht="11.25">
      <c r="B1068" s="155"/>
      <c r="D1068" s="149" t="s">
        <v>157</v>
      </c>
      <c r="E1068" s="156" t="s">
        <v>19</v>
      </c>
      <c r="F1068" s="157" t="s">
        <v>1664</v>
      </c>
      <c r="H1068" s="158">
        <v>16.059999999999999</v>
      </c>
      <c r="I1068" s="159"/>
      <c r="L1068" s="155"/>
      <c r="M1068" s="160"/>
      <c r="T1068" s="161"/>
      <c r="AT1068" s="156" t="s">
        <v>157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146</v>
      </c>
    </row>
    <row r="1069" spans="2:65" s="12" customFormat="1" ht="11.25">
      <c r="B1069" s="148"/>
      <c r="D1069" s="149" t="s">
        <v>157</v>
      </c>
      <c r="E1069" s="150" t="s">
        <v>19</v>
      </c>
      <c r="F1069" s="151" t="s">
        <v>604</v>
      </c>
      <c r="H1069" s="150" t="s">
        <v>19</v>
      </c>
      <c r="I1069" s="152"/>
      <c r="L1069" s="148"/>
      <c r="M1069" s="153"/>
      <c r="T1069" s="154"/>
      <c r="AT1069" s="150" t="s">
        <v>157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146</v>
      </c>
    </row>
    <row r="1070" spans="2:65" s="13" customFormat="1" ht="11.25">
      <c r="B1070" s="155"/>
      <c r="D1070" s="149" t="s">
        <v>157</v>
      </c>
      <c r="E1070" s="156" t="s">
        <v>19</v>
      </c>
      <c r="F1070" s="157" t="s">
        <v>605</v>
      </c>
      <c r="H1070" s="158">
        <v>18.3</v>
      </c>
      <c r="I1070" s="159"/>
      <c r="L1070" s="155"/>
      <c r="M1070" s="160"/>
      <c r="T1070" s="161"/>
      <c r="AT1070" s="156" t="s">
        <v>157</v>
      </c>
      <c r="AU1070" s="156" t="s">
        <v>82</v>
      </c>
      <c r="AV1070" s="13" t="s">
        <v>82</v>
      </c>
      <c r="AW1070" s="13" t="s">
        <v>33</v>
      </c>
      <c r="AX1070" s="13" t="s">
        <v>72</v>
      </c>
      <c r="AY1070" s="156" t="s">
        <v>146</v>
      </c>
    </row>
    <row r="1071" spans="2:65" s="13" customFormat="1" ht="11.25">
      <c r="B1071" s="155"/>
      <c r="D1071" s="149" t="s">
        <v>157</v>
      </c>
      <c r="E1071" s="156" t="s">
        <v>19</v>
      </c>
      <c r="F1071" s="157" t="s">
        <v>606</v>
      </c>
      <c r="H1071" s="158">
        <v>18.725000000000001</v>
      </c>
      <c r="I1071" s="159"/>
      <c r="L1071" s="155"/>
      <c r="M1071" s="160"/>
      <c r="T1071" s="161"/>
      <c r="AT1071" s="156" t="s">
        <v>157</v>
      </c>
      <c r="AU1071" s="156" t="s">
        <v>82</v>
      </c>
      <c r="AV1071" s="13" t="s">
        <v>82</v>
      </c>
      <c r="AW1071" s="13" t="s">
        <v>33</v>
      </c>
      <c r="AX1071" s="13" t="s">
        <v>72</v>
      </c>
      <c r="AY1071" s="156" t="s">
        <v>146</v>
      </c>
    </row>
    <row r="1072" spans="2:65" s="13" customFormat="1" ht="11.25">
      <c r="B1072" s="155"/>
      <c r="D1072" s="149" t="s">
        <v>157</v>
      </c>
      <c r="E1072" s="156" t="s">
        <v>19</v>
      </c>
      <c r="F1072" s="157" t="s">
        <v>607</v>
      </c>
      <c r="H1072" s="158">
        <v>66.25</v>
      </c>
      <c r="I1072" s="159"/>
      <c r="L1072" s="155"/>
      <c r="M1072" s="160"/>
      <c r="T1072" s="161"/>
      <c r="AT1072" s="156" t="s">
        <v>157</v>
      </c>
      <c r="AU1072" s="156" t="s">
        <v>82</v>
      </c>
      <c r="AV1072" s="13" t="s">
        <v>82</v>
      </c>
      <c r="AW1072" s="13" t="s">
        <v>33</v>
      </c>
      <c r="AX1072" s="13" t="s">
        <v>72</v>
      </c>
      <c r="AY1072" s="156" t="s">
        <v>146</v>
      </c>
    </row>
    <row r="1073" spans="2:65" s="13" customFormat="1" ht="11.25">
      <c r="B1073" s="155"/>
      <c r="D1073" s="149" t="s">
        <v>157</v>
      </c>
      <c r="E1073" s="156" t="s">
        <v>19</v>
      </c>
      <c r="F1073" s="157" t="s">
        <v>608</v>
      </c>
      <c r="H1073" s="158">
        <v>64.063000000000002</v>
      </c>
      <c r="I1073" s="159"/>
      <c r="L1073" s="155"/>
      <c r="M1073" s="160"/>
      <c r="T1073" s="161"/>
      <c r="AT1073" s="156" t="s">
        <v>157</v>
      </c>
      <c r="AU1073" s="156" t="s">
        <v>82</v>
      </c>
      <c r="AV1073" s="13" t="s">
        <v>82</v>
      </c>
      <c r="AW1073" s="13" t="s">
        <v>33</v>
      </c>
      <c r="AX1073" s="13" t="s">
        <v>72</v>
      </c>
      <c r="AY1073" s="156" t="s">
        <v>146</v>
      </c>
    </row>
    <row r="1074" spans="2:65" s="13" customFormat="1" ht="11.25">
      <c r="B1074" s="155"/>
      <c r="D1074" s="149" t="s">
        <v>157</v>
      </c>
      <c r="E1074" s="156" t="s">
        <v>19</v>
      </c>
      <c r="F1074" s="157" t="s">
        <v>609</v>
      </c>
      <c r="H1074" s="158">
        <v>68.385000000000005</v>
      </c>
      <c r="I1074" s="159"/>
      <c r="L1074" s="155"/>
      <c r="M1074" s="160"/>
      <c r="T1074" s="161"/>
      <c r="AT1074" s="156" t="s">
        <v>157</v>
      </c>
      <c r="AU1074" s="156" t="s">
        <v>82</v>
      </c>
      <c r="AV1074" s="13" t="s">
        <v>82</v>
      </c>
      <c r="AW1074" s="13" t="s">
        <v>33</v>
      </c>
      <c r="AX1074" s="13" t="s">
        <v>72</v>
      </c>
      <c r="AY1074" s="156" t="s">
        <v>146</v>
      </c>
    </row>
    <row r="1075" spans="2:65" s="13" customFormat="1" ht="11.25">
      <c r="B1075" s="155"/>
      <c r="D1075" s="149" t="s">
        <v>157</v>
      </c>
      <c r="E1075" s="156" t="s">
        <v>19</v>
      </c>
      <c r="F1075" s="157" t="s">
        <v>610</v>
      </c>
      <c r="H1075" s="158">
        <v>75.435000000000002</v>
      </c>
      <c r="I1075" s="159"/>
      <c r="L1075" s="155"/>
      <c r="M1075" s="160"/>
      <c r="T1075" s="161"/>
      <c r="AT1075" s="156" t="s">
        <v>157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146</v>
      </c>
    </row>
    <row r="1076" spans="2:65" s="14" customFormat="1" ht="11.25">
      <c r="B1076" s="162"/>
      <c r="D1076" s="149" t="s">
        <v>157</v>
      </c>
      <c r="E1076" s="163" t="s">
        <v>19</v>
      </c>
      <c r="F1076" s="164" t="s">
        <v>161</v>
      </c>
      <c r="H1076" s="165">
        <v>484.71800000000002</v>
      </c>
      <c r="I1076" s="166"/>
      <c r="L1076" s="162"/>
      <c r="M1076" s="167"/>
      <c r="T1076" s="168"/>
      <c r="AT1076" s="163" t="s">
        <v>157</v>
      </c>
      <c r="AU1076" s="163" t="s">
        <v>82</v>
      </c>
      <c r="AV1076" s="14" t="s">
        <v>147</v>
      </c>
      <c r="AW1076" s="14" t="s">
        <v>33</v>
      </c>
      <c r="AX1076" s="14" t="s">
        <v>80</v>
      </c>
      <c r="AY1076" s="163" t="s">
        <v>146</v>
      </c>
    </row>
    <row r="1077" spans="2:65" s="1" customFormat="1" ht="16.5" customHeight="1">
      <c r="B1077" s="32"/>
      <c r="C1077" s="174" t="s">
        <v>1665</v>
      </c>
      <c r="D1077" s="174" t="s">
        <v>392</v>
      </c>
      <c r="E1077" s="175" t="s">
        <v>1620</v>
      </c>
      <c r="F1077" s="176" t="s">
        <v>1621</v>
      </c>
      <c r="G1077" s="177" t="s">
        <v>152</v>
      </c>
      <c r="H1077" s="178">
        <v>544.58100000000002</v>
      </c>
      <c r="I1077" s="179"/>
      <c r="J1077" s="180">
        <f>ROUND(I1077*H1077,2)</f>
        <v>0</v>
      </c>
      <c r="K1077" s="176" t="s">
        <v>638</v>
      </c>
      <c r="L1077" s="181"/>
      <c r="M1077" s="182" t="s">
        <v>19</v>
      </c>
      <c r="N1077" s="183" t="s">
        <v>43</v>
      </c>
      <c r="P1077" s="140">
        <f>O1077*H1077</f>
        <v>0</v>
      </c>
      <c r="Q1077" s="140">
        <v>1.1E-4</v>
      </c>
      <c r="R1077" s="140">
        <f>Q1077*H1077</f>
        <v>5.9903910000000005E-2</v>
      </c>
      <c r="S1077" s="140">
        <v>0</v>
      </c>
      <c r="T1077" s="141">
        <f>S1077*H1077</f>
        <v>0</v>
      </c>
      <c r="AR1077" s="142" t="s">
        <v>335</v>
      </c>
      <c r="AT1077" s="142" t="s">
        <v>392</v>
      </c>
      <c r="AU1077" s="142" t="s">
        <v>82</v>
      </c>
      <c r="AY1077" s="17" t="s">
        <v>146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241</v>
      </c>
      <c r="BM1077" s="142" t="s">
        <v>1666</v>
      </c>
    </row>
    <row r="1078" spans="2:65" s="13" customFormat="1" ht="11.25">
      <c r="B1078" s="155"/>
      <c r="D1078" s="149" t="s">
        <v>157</v>
      </c>
      <c r="F1078" s="157" t="s">
        <v>1667</v>
      </c>
      <c r="H1078" s="158">
        <v>544.58100000000002</v>
      </c>
      <c r="I1078" s="159"/>
      <c r="L1078" s="155"/>
      <c r="M1078" s="160"/>
      <c r="T1078" s="161"/>
      <c r="AT1078" s="156" t="s">
        <v>157</v>
      </c>
      <c r="AU1078" s="156" t="s">
        <v>82</v>
      </c>
      <c r="AV1078" s="13" t="s">
        <v>82</v>
      </c>
      <c r="AW1078" s="13" t="s">
        <v>4</v>
      </c>
      <c r="AX1078" s="13" t="s">
        <v>80</v>
      </c>
      <c r="AY1078" s="156" t="s">
        <v>146</v>
      </c>
    </row>
    <row r="1079" spans="2:65" s="1" customFormat="1" ht="24.2" customHeight="1">
      <c r="B1079" s="32"/>
      <c r="C1079" s="131" t="s">
        <v>1668</v>
      </c>
      <c r="D1079" s="131" t="s">
        <v>149</v>
      </c>
      <c r="E1079" s="132" t="s">
        <v>1669</v>
      </c>
      <c r="F1079" s="133" t="s">
        <v>1670</v>
      </c>
      <c r="G1079" s="134" t="s">
        <v>152</v>
      </c>
      <c r="H1079" s="135">
        <v>229.95</v>
      </c>
      <c r="I1079" s="136"/>
      <c r="J1079" s="137">
        <f>ROUND(I1079*H1079,2)</f>
        <v>0</v>
      </c>
      <c r="K1079" s="133" t="s">
        <v>638</v>
      </c>
      <c r="L1079" s="32"/>
      <c r="M1079" s="138" t="s">
        <v>19</v>
      </c>
      <c r="N1079" s="139" t="s">
        <v>43</v>
      </c>
      <c r="P1079" s="140">
        <f>O1079*H1079</f>
        <v>0</v>
      </c>
      <c r="Q1079" s="140">
        <v>1.315E-2</v>
      </c>
      <c r="R1079" s="140">
        <f>Q1079*H1079</f>
        <v>3.0238424999999998</v>
      </c>
      <c r="S1079" s="140">
        <v>0</v>
      </c>
      <c r="T1079" s="141">
        <f>S1079*H1079</f>
        <v>0</v>
      </c>
      <c r="AR1079" s="142" t="s">
        <v>241</v>
      </c>
      <c r="AT1079" s="142" t="s">
        <v>149</v>
      </c>
      <c r="AU1079" s="142" t="s">
        <v>82</v>
      </c>
      <c r="AY1079" s="17" t="s">
        <v>146</v>
      </c>
      <c r="BE1079" s="143">
        <f>IF(N1079="základní",J1079,0)</f>
        <v>0</v>
      </c>
      <c r="BF1079" s="143">
        <f>IF(N1079="snížená",J1079,0)</f>
        <v>0</v>
      </c>
      <c r="BG1079" s="143">
        <f>IF(N1079="zákl. přenesená",J1079,0)</f>
        <v>0</v>
      </c>
      <c r="BH1079" s="143">
        <f>IF(N1079="sníž. přenesená",J1079,0)</f>
        <v>0</v>
      </c>
      <c r="BI1079" s="143">
        <f>IF(N1079="nulová",J1079,0)</f>
        <v>0</v>
      </c>
      <c r="BJ1079" s="17" t="s">
        <v>80</v>
      </c>
      <c r="BK1079" s="143">
        <f>ROUND(I1079*H1079,2)</f>
        <v>0</v>
      </c>
      <c r="BL1079" s="17" t="s">
        <v>241</v>
      </c>
      <c r="BM1079" s="142" t="s">
        <v>1671</v>
      </c>
    </row>
    <row r="1080" spans="2:65" s="1" customFormat="1" ht="11.25">
      <c r="B1080" s="32"/>
      <c r="D1080" s="144" t="s">
        <v>155</v>
      </c>
      <c r="F1080" s="145" t="s">
        <v>1672</v>
      </c>
      <c r="I1080" s="146"/>
      <c r="L1080" s="32"/>
      <c r="M1080" s="147"/>
      <c r="T1080" s="53"/>
      <c r="AT1080" s="17" t="s">
        <v>155</v>
      </c>
      <c r="AU1080" s="17" t="s">
        <v>82</v>
      </c>
    </row>
    <row r="1081" spans="2:65" s="12" customFormat="1" ht="11.25">
      <c r="B1081" s="148"/>
      <c r="D1081" s="149" t="s">
        <v>157</v>
      </c>
      <c r="E1081" s="150" t="s">
        <v>19</v>
      </c>
      <c r="F1081" s="151" t="s">
        <v>604</v>
      </c>
      <c r="H1081" s="150" t="s">
        <v>19</v>
      </c>
      <c r="I1081" s="152"/>
      <c r="L1081" s="148"/>
      <c r="M1081" s="153"/>
      <c r="T1081" s="154"/>
      <c r="AT1081" s="150" t="s">
        <v>157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146</v>
      </c>
    </row>
    <row r="1082" spans="2:65" s="13" customFormat="1" ht="11.25">
      <c r="B1082" s="155"/>
      <c r="D1082" s="149" t="s">
        <v>157</v>
      </c>
      <c r="E1082" s="156" t="s">
        <v>19</v>
      </c>
      <c r="F1082" s="157" t="s">
        <v>1673</v>
      </c>
      <c r="H1082" s="158">
        <v>229.95</v>
      </c>
      <c r="I1082" s="159"/>
      <c r="L1082" s="155"/>
      <c r="M1082" s="160"/>
      <c r="T1082" s="161"/>
      <c r="AT1082" s="156" t="s">
        <v>157</v>
      </c>
      <c r="AU1082" s="156" t="s">
        <v>82</v>
      </c>
      <c r="AV1082" s="13" t="s">
        <v>82</v>
      </c>
      <c r="AW1082" s="13" t="s">
        <v>33</v>
      </c>
      <c r="AX1082" s="13" t="s">
        <v>80</v>
      </c>
      <c r="AY1082" s="156" t="s">
        <v>146</v>
      </c>
    </row>
    <row r="1083" spans="2:65" s="1" customFormat="1" ht="37.9" customHeight="1">
      <c r="B1083" s="32"/>
      <c r="C1083" s="131" t="s">
        <v>1674</v>
      </c>
      <c r="D1083" s="131" t="s">
        <v>149</v>
      </c>
      <c r="E1083" s="132" t="s">
        <v>1675</v>
      </c>
      <c r="F1083" s="133" t="s">
        <v>1676</v>
      </c>
      <c r="G1083" s="134" t="s">
        <v>213</v>
      </c>
      <c r="H1083" s="135">
        <v>21.099</v>
      </c>
      <c r="I1083" s="136"/>
      <c r="J1083" s="137">
        <f>ROUND(I1083*H1083,2)</f>
        <v>0</v>
      </c>
      <c r="K1083" s="133" t="s">
        <v>638</v>
      </c>
      <c r="L1083" s="32"/>
      <c r="M1083" s="138" t="s">
        <v>19</v>
      </c>
      <c r="N1083" s="139" t="s">
        <v>43</v>
      </c>
      <c r="P1083" s="140">
        <f>O1083*H1083</f>
        <v>0</v>
      </c>
      <c r="Q1083" s="140">
        <v>0</v>
      </c>
      <c r="R1083" s="140">
        <f>Q1083*H1083</f>
        <v>0</v>
      </c>
      <c r="S1083" s="140">
        <v>0</v>
      </c>
      <c r="T1083" s="141">
        <f>S1083*H1083</f>
        <v>0</v>
      </c>
      <c r="AR1083" s="142" t="s">
        <v>241</v>
      </c>
      <c r="AT1083" s="142" t="s">
        <v>149</v>
      </c>
      <c r="AU1083" s="142" t="s">
        <v>82</v>
      </c>
      <c r="AY1083" s="17" t="s">
        <v>146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80</v>
      </c>
      <c r="BK1083" s="143">
        <f>ROUND(I1083*H1083,2)</f>
        <v>0</v>
      </c>
      <c r="BL1083" s="17" t="s">
        <v>241</v>
      </c>
      <c r="BM1083" s="142" t="s">
        <v>1677</v>
      </c>
    </row>
    <row r="1084" spans="2:65" s="1" customFormat="1" ht="11.25">
      <c r="B1084" s="32"/>
      <c r="D1084" s="144" t="s">
        <v>155</v>
      </c>
      <c r="F1084" s="145" t="s">
        <v>1678</v>
      </c>
      <c r="I1084" s="146"/>
      <c r="L1084" s="32"/>
      <c r="M1084" s="147"/>
      <c r="T1084" s="53"/>
      <c r="AT1084" s="17" t="s">
        <v>155</v>
      </c>
      <c r="AU1084" s="17" t="s">
        <v>82</v>
      </c>
    </row>
    <row r="1085" spans="2:65" s="11" customFormat="1" ht="22.9" customHeight="1">
      <c r="B1085" s="119"/>
      <c r="D1085" s="120" t="s">
        <v>71</v>
      </c>
      <c r="E1085" s="129" t="s">
        <v>1679</v>
      </c>
      <c r="F1085" s="129" t="s">
        <v>1680</v>
      </c>
      <c r="I1085" s="122"/>
      <c r="J1085" s="130">
        <f>BK1085</f>
        <v>0</v>
      </c>
      <c r="L1085" s="119"/>
      <c r="M1085" s="124"/>
      <c r="P1085" s="125">
        <f>SUM(P1086:P1109)</f>
        <v>0</v>
      </c>
      <c r="R1085" s="125">
        <f>SUM(R1086:R1109)</f>
        <v>6.6810000000000008E-2</v>
      </c>
      <c r="T1085" s="126">
        <f>SUM(T1086:T1109)</f>
        <v>0.23557060000000002</v>
      </c>
      <c r="AR1085" s="120" t="s">
        <v>82</v>
      </c>
      <c r="AT1085" s="127" t="s">
        <v>71</v>
      </c>
      <c r="AU1085" s="127" t="s">
        <v>80</v>
      </c>
      <c r="AY1085" s="120" t="s">
        <v>146</v>
      </c>
      <c r="BK1085" s="128">
        <f>SUM(BK1086:BK1109)</f>
        <v>0</v>
      </c>
    </row>
    <row r="1086" spans="2:65" s="1" customFormat="1" ht="16.5" customHeight="1">
      <c r="B1086" s="32"/>
      <c r="C1086" s="131" t="s">
        <v>180</v>
      </c>
      <c r="D1086" s="131" t="s">
        <v>149</v>
      </c>
      <c r="E1086" s="132" t="s">
        <v>1681</v>
      </c>
      <c r="F1086" s="133" t="s">
        <v>1682</v>
      </c>
      <c r="G1086" s="134" t="s">
        <v>297</v>
      </c>
      <c r="H1086" s="135">
        <v>29.7</v>
      </c>
      <c r="I1086" s="136"/>
      <c r="J1086" s="137">
        <f>ROUND(I1086*H1086,2)</f>
        <v>0</v>
      </c>
      <c r="K1086" s="133" t="s">
        <v>638</v>
      </c>
      <c r="L1086" s="32"/>
      <c r="M1086" s="138" t="s">
        <v>19</v>
      </c>
      <c r="N1086" s="139" t="s">
        <v>43</v>
      </c>
      <c r="P1086" s="140">
        <f>O1086*H1086</f>
        <v>0</v>
      </c>
      <c r="Q1086" s="140">
        <v>0</v>
      </c>
      <c r="R1086" s="140">
        <f>Q1086*H1086</f>
        <v>0</v>
      </c>
      <c r="S1086" s="140">
        <v>1.6999999999999999E-3</v>
      </c>
      <c r="T1086" s="141">
        <f>S1086*H1086</f>
        <v>5.0489999999999993E-2</v>
      </c>
      <c r="AR1086" s="142" t="s">
        <v>241</v>
      </c>
      <c r="AT1086" s="142" t="s">
        <v>149</v>
      </c>
      <c r="AU1086" s="142" t="s">
        <v>82</v>
      </c>
      <c r="AY1086" s="17" t="s">
        <v>146</v>
      </c>
      <c r="BE1086" s="143">
        <f>IF(N1086="základní",J1086,0)</f>
        <v>0</v>
      </c>
      <c r="BF1086" s="143">
        <f>IF(N1086="snížená",J1086,0)</f>
        <v>0</v>
      </c>
      <c r="BG1086" s="143">
        <f>IF(N1086="zákl. přenesená",J1086,0)</f>
        <v>0</v>
      </c>
      <c r="BH1086" s="143">
        <f>IF(N1086="sníž. přenesená",J1086,0)</f>
        <v>0</v>
      </c>
      <c r="BI1086" s="143">
        <f>IF(N1086="nulová",J1086,0)</f>
        <v>0</v>
      </c>
      <c r="BJ1086" s="17" t="s">
        <v>80</v>
      </c>
      <c r="BK1086" s="143">
        <f>ROUND(I1086*H1086,2)</f>
        <v>0</v>
      </c>
      <c r="BL1086" s="17" t="s">
        <v>241</v>
      </c>
      <c r="BM1086" s="142" t="s">
        <v>1683</v>
      </c>
    </row>
    <row r="1087" spans="2:65" s="1" customFormat="1" ht="11.25">
      <c r="B1087" s="32"/>
      <c r="D1087" s="144" t="s">
        <v>155</v>
      </c>
      <c r="F1087" s="145" t="s">
        <v>1684</v>
      </c>
      <c r="I1087" s="146"/>
      <c r="L1087" s="32"/>
      <c r="M1087" s="147"/>
      <c r="T1087" s="53"/>
      <c r="AT1087" s="17" t="s">
        <v>155</v>
      </c>
      <c r="AU1087" s="17" t="s">
        <v>82</v>
      </c>
    </row>
    <row r="1088" spans="2:65" s="13" customFormat="1" ht="11.25">
      <c r="B1088" s="155"/>
      <c r="D1088" s="149" t="s">
        <v>157</v>
      </c>
      <c r="E1088" s="156" t="s">
        <v>19</v>
      </c>
      <c r="F1088" s="157" t="s">
        <v>1685</v>
      </c>
      <c r="H1088" s="158">
        <v>29.7</v>
      </c>
      <c r="I1088" s="159"/>
      <c r="L1088" s="155"/>
      <c r="M1088" s="160"/>
      <c r="T1088" s="161"/>
      <c r="AT1088" s="156" t="s">
        <v>157</v>
      </c>
      <c r="AU1088" s="156" t="s">
        <v>82</v>
      </c>
      <c r="AV1088" s="13" t="s">
        <v>82</v>
      </c>
      <c r="AW1088" s="13" t="s">
        <v>33</v>
      </c>
      <c r="AX1088" s="13" t="s">
        <v>80</v>
      </c>
      <c r="AY1088" s="156" t="s">
        <v>146</v>
      </c>
    </row>
    <row r="1089" spans="2:65" s="1" customFormat="1" ht="16.5" customHeight="1">
      <c r="B1089" s="32"/>
      <c r="C1089" s="131" t="s">
        <v>1686</v>
      </c>
      <c r="D1089" s="131" t="s">
        <v>149</v>
      </c>
      <c r="E1089" s="132" t="s">
        <v>1687</v>
      </c>
      <c r="F1089" s="133" t="s">
        <v>1688</v>
      </c>
      <c r="G1089" s="134" t="s">
        <v>297</v>
      </c>
      <c r="H1089" s="135">
        <v>18.2</v>
      </c>
      <c r="I1089" s="136"/>
      <c r="J1089" s="137">
        <f>ROUND(I1089*H1089,2)</f>
        <v>0</v>
      </c>
      <c r="K1089" s="133" t="s">
        <v>638</v>
      </c>
      <c r="L1089" s="32"/>
      <c r="M1089" s="138" t="s">
        <v>19</v>
      </c>
      <c r="N1089" s="139" t="s">
        <v>43</v>
      </c>
      <c r="P1089" s="140">
        <f>O1089*H1089</f>
        <v>0</v>
      </c>
      <c r="Q1089" s="140">
        <v>0</v>
      </c>
      <c r="R1089" s="140">
        <f>Q1089*H1089</f>
        <v>0</v>
      </c>
      <c r="S1089" s="140">
        <v>1.7700000000000001E-3</v>
      </c>
      <c r="T1089" s="141">
        <f>S1089*H1089</f>
        <v>3.2214E-2</v>
      </c>
      <c r="AR1089" s="142" t="s">
        <v>241</v>
      </c>
      <c r="AT1089" s="142" t="s">
        <v>149</v>
      </c>
      <c r="AU1089" s="142" t="s">
        <v>82</v>
      </c>
      <c r="AY1089" s="17" t="s">
        <v>146</v>
      </c>
      <c r="BE1089" s="143">
        <f>IF(N1089="základní",J1089,0)</f>
        <v>0</v>
      </c>
      <c r="BF1089" s="143">
        <f>IF(N1089="snížená",J1089,0)</f>
        <v>0</v>
      </c>
      <c r="BG1089" s="143">
        <f>IF(N1089="zákl. přenesená",J1089,0)</f>
        <v>0</v>
      </c>
      <c r="BH1089" s="143">
        <f>IF(N1089="sníž. přenesená",J1089,0)</f>
        <v>0</v>
      </c>
      <c r="BI1089" s="143">
        <f>IF(N1089="nulová",J1089,0)</f>
        <v>0</v>
      </c>
      <c r="BJ1089" s="17" t="s">
        <v>80</v>
      </c>
      <c r="BK1089" s="143">
        <f>ROUND(I1089*H1089,2)</f>
        <v>0</v>
      </c>
      <c r="BL1089" s="17" t="s">
        <v>241</v>
      </c>
      <c r="BM1089" s="142" t="s">
        <v>1689</v>
      </c>
    </row>
    <row r="1090" spans="2:65" s="1" customFormat="1" ht="11.25">
      <c r="B1090" s="32"/>
      <c r="D1090" s="144" t="s">
        <v>155</v>
      </c>
      <c r="F1090" s="145" t="s">
        <v>1690</v>
      </c>
      <c r="I1090" s="146"/>
      <c r="L1090" s="32"/>
      <c r="M1090" s="147"/>
      <c r="T1090" s="53"/>
      <c r="AT1090" s="17" t="s">
        <v>155</v>
      </c>
      <c r="AU1090" s="17" t="s">
        <v>82</v>
      </c>
    </row>
    <row r="1091" spans="2:65" s="1" customFormat="1" ht="16.5" customHeight="1">
      <c r="B1091" s="32"/>
      <c r="C1091" s="131" t="s">
        <v>1691</v>
      </c>
      <c r="D1091" s="131" t="s">
        <v>149</v>
      </c>
      <c r="E1091" s="132" t="s">
        <v>1692</v>
      </c>
      <c r="F1091" s="133" t="s">
        <v>1693</v>
      </c>
      <c r="G1091" s="134" t="s">
        <v>297</v>
      </c>
      <c r="H1091" s="135">
        <v>20.48</v>
      </c>
      <c r="I1091" s="136"/>
      <c r="J1091" s="137">
        <f>ROUND(I1091*H1091,2)</f>
        <v>0</v>
      </c>
      <c r="K1091" s="133" t="s">
        <v>153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0</v>
      </c>
      <c r="R1091" s="140">
        <f>Q1091*H1091</f>
        <v>0</v>
      </c>
      <c r="S1091" s="140">
        <v>1.67E-3</v>
      </c>
      <c r="T1091" s="141">
        <f>S1091*H1091</f>
        <v>3.4201599999999999E-2</v>
      </c>
      <c r="AR1091" s="142" t="s">
        <v>241</v>
      </c>
      <c r="AT1091" s="142" t="s">
        <v>149</v>
      </c>
      <c r="AU1091" s="142" t="s">
        <v>82</v>
      </c>
      <c r="AY1091" s="17" t="s">
        <v>146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241</v>
      </c>
      <c r="BM1091" s="142" t="s">
        <v>1694</v>
      </c>
    </row>
    <row r="1092" spans="2:65" s="1" customFormat="1" ht="11.25">
      <c r="B1092" s="32"/>
      <c r="D1092" s="144" t="s">
        <v>155</v>
      </c>
      <c r="F1092" s="145" t="s">
        <v>1695</v>
      </c>
      <c r="I1092" s="146"/>
      <c r="L1092" s="32"/>
      <c r="M1092" s="147"/>
      <c r="T1092" s="53"/>
      <c r="AT1092" s="17" t="s">
        <v>155</v>
      </c>
      <c r="AU1092" s="17" t="s">
        <v>82</v>
      </c>
    </row>
    <row r="1093" spans="2:65" s="13" customFormat="1" ht="11.25">
      <c r="B1093" s="155"/>
      <c r="D1093" s="149" t="s">
        <v>157</v>
      </c>
      <c r="E1093" s="156" t="s">
        <v>19</v>
      </c>
      <c r="F1093" s="157" t="s">
        <v>1696</v>
      </c>
      <c r="H1093" s="158">
        <v>6</v>
      </c>
      <c r="I1093" s="159"/>
      <c r="L1093" s="155"/>
      <c r="M1093" s="160"/>
      <c r="T1093" s="161"/>
      <c r="AT1093" s="156" t="s">
        <v>157</v>
      </c>
      <c r="AU1093" s="156" t="s">
        <v>82</v>
      </c>
      <c r="AV1093" s="13" t="s">
        <v>82</v>
      </c>
      <c r="AW1093" s="13" t="s">
        <v>33</v>
      </c>
      <c r="AX1093" s="13" t="s">
        <v>72</v>
      </c>
      <c r="AY1093" s="156" t="s">
        <v>146</v>
      </c>
    </row>
    <row r="1094" spans="2:65" s="13" customFormat="1" ht="11.25">
      <c r="B1094" s="155"/>
      <c r="D1094" s="149" t="s">
        <v>157</v>
      </c>
      <c r="E1094" s="156" t="s">
        <v>19</v>
      </c>
      <c r="F1094" s="157" t="s">
        <v>1697</v>
      </c>
      <c r="H1094" s="158">
        <v>14.48</v>
      </c>
      <c r="I1094" s="159"/>
      <c r="L1094" s="155"/>
      <c r="M1094" s="160"/>
      <c r="T1094" s="161"/>
      <c r="AT1094" s="156" t="s">
        <v>157</v>
      </c>
      <c r="AU1094" s="156" t="s">
        <v>82</v>
      </c>
      <c r="AV1094" s="13" t="s">
        <v>82</v>
      </c>
      <c r="AW1094" s="13" t="s">
        <v>33</v>
      </c>
      <c r="AX1094" s="13" t="s">
        <v>72</v>
      </c>
      <c r="AY1094" s="156" t="s">
        <v>146</v>
      </c>
    </row>
    <row r="1095" spans="2:65" s="14" customFormat="1" ht="11.25">
      <c r="B1095" s="162"/>
      <c r="D1095" s="149" t="s">
        <v>157</v>
      </c>
      <c r="E1095" s="163" t="s">
        <v>19</v>
      </c>
      <c r="F1095" s="164" t="s">
        <v>161</v>
      </c>
      <c r="H1095" s="165">
        <v>20.48</v>
      </c>
      <c r="I1095" s="166"/>
      <c r="L1095" s="162"/>
      <c r="M1095" s="167"/>
      <c r="T1095" s="168"/>
      <c r="AT1095" s="163" t="s">
        <v>157</v>
      </c>
      <c r="AU1095" s="163" t="s">
        <v>82</v>
      </c>
      <c r="AV1095" s="14" t="s">
        <v>147</v>
      </c>
      <c r="AW1095" s="14" t="s">
        <v>33</v>
      </c>
      <c r="AX1095" s="14" t="s">
        <v>80</v>
      </c>
      <c r="AY1095" s="163" t="s">
        <v>146</v>
      </c>
    </row>
    <row r="1096" spans="2:65" s="1" customFormat="1" ht="16.5" customHeight="1">
      <c r="B1096" s="32"/>
      <c r="C1096" s="131" t="s">
        <v>1698</v>
      </c>
      <c r="D1096" s="131" t="s">
        <v>149</v>
      </c>
      <c r="E1096" s="132" t="s">
        <v>1699</v>
      </c>
      <c r="F1096" s="133" t="s">
        <v>1700</v>
      </c>
      <c r="G1096" s="134" t="s">
        <v>297</v>
      </c>
      <c r="H1096" s="135">
        <v>11.5</v>
      </c>
      <c r="I1096" s="136"/>
      <c r="J1096" s="137">
        <f>ROUND(I1096*H1096,2)</f>
        <v>0</v>
      </c>
      <c r="K1096" s="133" t="s">
        <v>638</v>
      </c>
      <c r="L1096" s="32"/>
      <c r="M1096" s="138" t="s">
        <v>19</v>
      </c>
      <c r="N1096" s="139" t="s">
        <v>43</v>
      </c>
      <c r="P1096" s="140">
        <f>O1096*H1096</f>
        <v>0</v>
      </c>
      <c r="Q1096" s="140">
        <v>0</v>
      </c>
      <c r="R1096" s="140">
        <f>Q1096*H1096</f>
        <v>0</v>
      </c>
      <c r="S1096" s="140">
        <v>1.75E-3</v>
      </c>
      <c r="T1096" s="141">
        <f>S1096*H1096</f>
        <v>2.0125000000000001E-2</v>
      </c>
      <c r="AR1096" s="142" t="s">
        <v>241</v>
      </c>
      <c r="AT1096" s="142" t="s">
        <v>149</v>
      </c>
      <c r="AU1096" s="142" t="s">
        <v>82</v>
      </c>
      <c r="AY1096" s="17" t="s">
        <v>146</v>
      </c>
      <c r="BE1096" s="143">
        <f>IF(N1096="základní",J1096,0)</f>
        <v>0</v>
      </c>
      <c r="BF1096" s="143">
        <f>IF(N1096="snížená",J1096,0)</f>
        <v>0</v>
      </c>
      <c r="BG1096" s="143">
        <f>IF(N1096="zákl. přenesená",J1096,0)</f>
        <v>0</v>
      </c>
      <c r="BH1096" s="143">
        <f>IF(N1096="sníž. přenesená",J1096,0)</f>
        <v>0</v>
      </c>
      <c r="BI1096" s="143">
        <f>IF(N1096="nulová",J1096,0)</f>
        <v>0</v>
      </c>
      <c r="BJ1096" s="17" t="s">
        <v>80</v>
      </c>
      <c r="BK1096" s="143">
        <f>ROUND(I1096*H1096,2)</f>
        <v>0</v>
      </c>
      <c r="BL1096" s="17" t="s">
        <v>241</v>
      </c>
      <c r="BM1096" s="142" t="s">
        <v>1701</v>
      </c>
    </row>
    <row r="1097" spans="2:65" s="1" customFormat="1" ht="11.25">
      <c r="B1097" s="32"/>
      <c r="D1097" s="144" t="s">
        <v>155</v>
      </c>
      <c r="F1097" s="145" t="s">
        <v>1702</v>
      </c>
      <c r="I1097" s="146"/>
      <c r="L1097" s="32"/>
      <c r="M1097" s="147"/>
      <c r="T1097" s="53"/>
      <c r="AT1097" s="17" t="s">
        <v>155</v>
      </c>
      <c r="AU1097" s="17" t="s">
        <v>82</v>
      </c>
    </row>
    <row r="1098" spans="2:65" s="1" customFormat="1" ht="16.5" customHeight="1">
      <c r="B1098" s="32"/>
      <c r="C1098" s="131" t="s">
        <v>1703</v>
      </c>
      <c r="D1098" s="131" t="s">
        <v>149</v>
      </c>
      <c r="E1098" s="132" t="s">
        <v>1704</v>
      </c>
      <c r="F1098" s="133" t="s">
        <v>1705</v>
      </c>
      <c r="G1098" s="134" t="s">
        <v>297</v>
      </c>
      <c r="H1098" s="135">
        <v>18.2</v>
      </c>
      <c r="I1098" s="136"/>
      <c r="J1098" s="137">
        <f>ROUND(I1098*H1098,2)</f>
        <v>0</v>
      </c>
      <c r="K1098" s="133" t="s">
        <v>638</v>
      </c>
      <c r="L1098" s="32"/>
      <c r="M1098" s="138" t="s">
        <v>19</v>
      </c>
      <c r="N1098" s="139" t="s">
        <v>43</v>
      </c>
      <c r="P1098" s="140">
        <f>O1098*H1098</f>
        <v>0</v>
      </c>
      <c r="Q1098" s="140">
        <v>0</v>
      </c>
      <c r="R1098" s="140">
        <f>Q1098*H1098</f>
        <v>0</v>
      </c>
      <c r="S1098" s="140">
        <v>2.5999999999999999E-3</v>
      </c>
      <c r="T1098" s="141">
        <f>S1098*H1098</f>
        <v>4.7319999999999994E-2</v>
      </c>
      <c r="AR1098" s="142" t="s">
        <v>241</v>
      </c>
      <c r="AT1098" s="142" t="s">
        <v>149</v>
      </c>
      <c r="AU1098" s="142" t="s">
        <v>82</v>
      </c>
      <c r="AY1098" s="17" t="s">
        <v>146</v>
      </c>
      <c r="BE1098" s="143">
        <f>IF(N1098="základní",J1098,0)</f>
        <v>0</v>
      </c>
      <c r="BF1098" s="143">
        <f>IF(N1098="snížená",J1098,0)</f>
        <v>0</v>
      </c>
      <c r="BG1098" s="143">
        <f>IF(N1098="zákl. přenesená",J1098,0)</f>
        <v>0</v>
      </c>
      <c r="BH1098" s="143">
        <f>IF(N1098="sníž. přenesená",J1098,0)</f>
        <v>0</v>
      </c>
      <c r="BI1098" s="143">
        <f>IF(N1098="nulová",J1098,0)</f>
        <v>0</v>
      </c>
      <c r="BJ1098" s="17" t="s">
        <v>80</v>
      </c>
      <c r="BK1098" s="143">
        <f>ROUND(I1098*H1098,2)</f>
        <v>0</v>
      </c>
      <c r="BL1098" s="17" t="s">
        <v>241</v>
      </c>
      <c r="BM1098" s="142" t="s">
        <v>1706</v>
      </c>
    </row>
    <row r="1099" spans="2:65" s="1" customFormat="1" ht="11.25">
      <c r="B1099" s="32"/>
      <c r="D1099" s="144" t="s">
        <v>155</v>
      </c>
      <c r="F1099" s="145" t="s">
        <v>1707</v>
      </c>
      <c r="I1099" s="146"/>
      <c r="L1099" s="32"/>
      <c r="M1099" s="147"/>
      <c r="T1099" s="53"/>
      <c r="AT1099" s="17" t="s">
        <v>155</v>
      </c>
      <c r="AU1099" s="17" t="s">
        <v>82</v>
      </c>
    </row>
    <row r="1100" spans="2:65" s="13" customFormat="1" ht="11.25">
      <c r="B1100" s="155"/>
      <c r="D1100" s="149" t="s">
        <v>157</v>
      </c>
      <c r="E1100" s="156" t="s">
        <v>19</v>
      </c>
      <c r="F1100" s="157" t="s">
        <v>1708</v>
      </c>
      <c r="H1100" s="158">
        <v>18.2</v>
      </c>
      <c r="I1100" s="159"/>
      <c r="L1100" s="155"/>
      <c r="M1100" s="160"/>
      <c r="T1100" s="161"/>
      <c r="AT1100" s="156" t="s">
        <v>157</v>
      </c>
      <c r="AU1100" s="156" t="s">
        <v>82</v>
      </c>
      <c r="AV1100" s="13" t="s">
        <v>82</v>
      </c>
      <c r="AW1100" s="13" t="s">
        <v>33</v>
      </c>
      <c r="AX1100" s="13" t="s">
        <v>80</v>
      </c>
      <c r="AY1100" s="156" t="s">
        <v>146</v>
      </c>
    </row>
    <row r="1101" spans="2:65" s="1" customFormat="1" ht="16.5" customHeight="1">
      <c r="B1101" s="32"/>
      <c r="C1101" s="131" t="s">
        <v>1709</v>
      </c>
      <c r="D1101" s="131" t="s">
        <v>149</v>
      </c>
      <c r="E1101" s="132" t="s">
        <v>1710</v>
      </c>
      <c r="F1101" s="133" t="s">
        <v>1711</v>
      </c>
      <c r="G1101" s="134" t="s">
        <v>297</v>
      </c>
      <c r="H1101" s="135">
        <v>13</v>
      </c>
      <c r="I1101" s="136"/>
      <c r="J1101" s="137">
        <f>ROUND(I1101*H1101,2)</f>
        <v>0</v>
      </c>
      <c r="K1101" s="133" t="s">
        <v>638</v>
      </c>
      <c r="L1101" s="32"/>
      <c r="M1101" s="138" t="s">
        <v>19</v>
      </c>
      <c r="N1101" s="139" t="s">
        <v>43</v>
      </c>
      <c r="P1101" s="140">
        <f>O1101*H1101</f>
        <v>0</v>
      </c>
      <c r="Q1101" s="140">
        <v>0</v>
      </c>
      <c r="R1101" s="140">
        <f>Q1101*H1101</f>
        <v>0</v>
      </c>
      <c r="S1101" s="140">
        <v>3.9399999999999999E-3</v>
      </c>
      <c r="T1101" s="141">
        <f>S1101*H1101</f>
        <v>5.1220000000000002E-2</v>
      </c>
      <c r="AR1101" s="142" t="s">
        <v>241</v>
      </c>
      <c r="AT1101" s="142" t="s">
        <v>149</v>
      </c>
      <c r="AU1101" s="142" t="s">
        <v>82</v>
      </c>
      <c r="AY1101" s="17" t="s">
        <v>146</v>
      </c>
      <c r="BE1101" s="143">
        <f>IF(N1101="základní",J1101,0)</f>
        <v>0</v>
      </c>
      <c r="BF1101" s="143">
        <f>IF(N1101="snížená",J1101,0)</f>
        <v>0</v>
      </c>
      <c r="BG1101" s="143">
        <f>IF(N1101="zákl. přenesená",J1101,0)</f>
        <v>0</v>
      </c>
      <c r="BH1101" s="143">
        <f>IF(N1101="sníž. přenesená",J1101,0)</f>
        <v>0</v>
      </c>
      <c r="BI1101" s="143">
        <f>IF(N1101="nulová",J1101,0)</f>
        <v>0</v>
      </c>
      <c r="BJ1101" s="17" t="s">
        <v>80</v>
      </c>
      <c r="BK1101" s="143">
        <f>ROUND(I1101*H1101,2)</f>
        <v>0</v>
      </c>
      <c r="BL1101" s="17" t="s">
        <v>241</v>
      </c>
      <c r="BM1101" s="142" t="s">
        <v>1712</v>
      </c>
    </row>
    <row r="1102" spans="2:65" s="1" customFormat="1" ht="11.25">
      <c r="B1102" s="32"/>
      <c r="D1102" s="144" t="s">
        <v>155</v>
      </c>
      <c r="F1102" s="145" t="s">
        <v>1713</v>
      </c>
      <c r="I1102" s="146"/>
      <c r="L1102" s="32"/>
      <c r="M1102" s="147"/>
      <c r="T1102" s="53"/>
      <c r="AT1102" s="17" t="s">
        <v>155</v>
      </c>
      <c r="AU1102" s="17" t="s">
        <v>82</v>
      </c>
    </row>
    <row r="1103" spans="2:65" s="13" customFormat="1" ht="11.25">
      <c r="B1103" s="155"/>
      <c r="D1103" s="149" t="s">
        <v>157</v>
      </c>
      <c r="E1103" s="156" t="s">
        <v>19</v>
      </c>
      <c r="F1103" s="157" t="s">
        <v>1714</v>
      </c>
      <c r="H1103" s="158">
        <v>13</v>
      </c>
      <c r="I1103" s="159"/>
      <c r="L1103" s="155"/>
      <c r="M1103" s="160"/>
      <c r="T1103" s="161"/>
      <c r="AT1103" s="156" t="s">
        <v>157</v>
      </c>
      <c r="AU1103" s="156" t="s">
        <v>82</v>
      </c>
      <c r="AV1103" s="13" t="s">
        <v>82</v>
      </c>
      <c r="AW1103" s="13" t="s">
        <v>33</v>
      </c>
      <c r="AX1103" s="13" t="s">
        <v>80</v>
      </c>
      <c r="AY1103" s="156" t="s">
        <v>146</v>
      </c>
    </row>
    <row r="1104" spans="2:65" s="1" customFormat="1" ht="21.75" customHeight="1">
      <c r="B1104" s="32"/>
      <c r="C1104" s="131" t="s">
        <v>1715</v>
      </c>
      <c r="D1104" s="131" t="s">
        <v>149</v>
      </c>
      <c r="E1104" s="132" t="s">
        <v>1716</v>
      </c>
      <c r="F1104" s="133" t="s">
        <v>1717</v>
      </c>
      <c r="G1104" s="134" t="s">
        <v>297</v>
      </c>
      <c r="H1104" s="135">
        <v>17</v>
      </c>
      <c r="I1104" s="136"/>
      <c r="J1104" s="137">
        <f>ROUND(I1104*H1104,2)</f>
        <v>0</v>
      </c>
      <c r="K1104" s="133" t="s">
        <v>638</v>
      </c>
      <c r="L1104" s="32"/>
      <c r="M1104" s="138" t="s">
        <v>19</v>
      </c>
      <c r="N1104" s="139" t="s">
        <v>43</v>
      </c>
      <c r="P1104" s="140">
        <f>O1104*H1104</f>
        <v>0</v>
      </c>
      <c r="Q1104" s="140">
        <v>3.9300000000000003E-3</v>
      </c>
      <c r="R1104" s="140">
        <f>Q1104*H1104</f>
        <v>6.6810000000000008E-2</v>
      </c>
      <c r="S1104" s="140">
        <v>0</v>
      </c>
      <c r="T1104" s="141">
        <f>S1104*H1104</f>
        <v>0</v>
      </c>
      <c r="AR1104" s="142" t="s">
        <v>241</v>
      </c>
      <c r="AT1104" s="142" t="s">
        <v>149</v>
      </c>
      <c r="AU1104" s="142" t="s">
        <v>82</v>
      </c>
      <c r="AY1104" s="17" t="s">
        <v>146</v>
      </c>
      <c r="BE1104" s="143">
        <f>IF(N1104="základní",J1104,0)</f>
        <v>0</v>
      </c>
      <c r="BF1104" s="143">
        <f>IF(N1104="snížená",J1104,0)</f>
        <v>0</v>
      </c>
      <c r="BG1104" s="143">
        <f>IF(N1104="zákl. přenesená",J1104,0)</f>
        <v>0</v>
      </c>
      <c r="BH1104" s="143">
        <f>IF(N1104="sníž. přenesená",J1104,0)</f>
        <v>0</v>
      </c>
      <c r="BI1104" s="143">
        <f>IF(N1104="nulová",J1104,0)</f>
        <v>0</v>
      </c>
      <c r="BJ1104" s="17" t="s">
        <v>80</v>
      </c>
      <c r="BK1104" s="143">
        <f>ROUND(I1104*H1104,2)</f>
        <v>0</v>
      </c>
      <c r="BL1104" s="17" t="s">
        <v>241</v>
      </c>
      <c r="BM1104" s="142" t="s">
        <v>1718</v>
      </c>
    </row>
    <row r="1105" spans="2:65" s="1" customFormat="1" ht="11.25">
      <c r="B1105" s="32"/>
      <c r="D1105" s="144" t="s">
        <v>155</v>
      </c>
      <c r="F1105" s="145" t="s">
        <v>1719</v>
      </c>
      <c r="I1105" s="146"/>
      <c r="L1105" s="32"/>
      <c r="M1105" s="147"/>
      <c r="T1105" s="53"/>
      <c r="AT1105" s="17" t="s">
        <v>155</v>
      </c>
      <c r="AU1105" s="17" t="s">
        <v>82</v>
      </c>
    </row>
    <row r="1106" spans="2:65" s="12" customFormat="1" ht="11.25">
      <c r="B1106" s="148"/>
      <c r="D1106" s="149" t="s">
        <v>157</v>
      </c>
      <c r="E1106" s="150" t="s">
        <v>19</v>
      </c>
      <c r="F1106" s="151" t="s">
        <v>1720</v>
      </c>
      <c r="H1106" s="150" t="s">
        <v>19</v>
      </c>
      <c r="I1106" s="152"/>
      <c r="L1106" s="148"/>
      <c r="M1106" s="153"/>
      <c r="T1106" s="154"/>
      <c r="AT1106" s="150" t="s">
        <v>157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146</v>
      </c>
    </row>
    <row r="1107" spans="2:65" s="13" customFormat="1" ht="11.25">
      <c r="B1107" s="155"/>
      <c r="D1107" s="149" t="s">
        <v>157</v>
      </c>
      <c r="E1107" s="156" t="s">
        <v>19</v>
      </c>
      <c r="F1107" s="157" t="s">
        <v>246</v>
      </c>
      <c r="H1107" s="158">
        <v>17</v>
      </c>
      <c r="I1107" s="159"/>
      <c r="L1107" s="155"/>
      <c r="M1107" s="160"/>
      <c r="T1107" s="161"/>
      <c r="AT1107" s="156" t="s">
        <v>157</v>
      </c>
      <c r="AU1107" s="156" t="s">
        <v>82</v>
      </c>
      <c r="AV1107" s="13" t="s">
        <v>82</v>
      </c>
      <c r="AW1107" s="13" t="s">
        <v>33</v>
      </c>
      <c r="AX1107" s="13" t="s">
        <v>80</v>
      </c>
      <c r="AY1107" s="156" t="s">
        <v>146</v>
      </c>
    </row>
    <row r="1108" spans="2:65" s="1" customFormat="1" ht="24.2" customHeight="1">
      <c r="B1108" s="32"/>
      <c r="C1108" s="131" t="s">
        <v>1721</v>
      </c>
      <c r="D1108" s="131" t="s">
        <v>149</v>
      </c>
      <c r="E1108" s="132" t="s">
        <v>1722</v>
      </c>
      <c r="F1108" s="133" t="s">
        <v>1723</v>
      </c>
      <c r="G1108" s="134" t="s">
        <v>213</v>
      </c>
      <c r="H1108" s="135">
        <v>6.7000000000000004E-2</v>
      </c>
      <c r="I1108" s="136"/>
      <c r="J1108" s="137">
        <f>ROUND(I1108*H1108,2)</f>
        <v>0</v>
      </c>
      <c r="K1108" s="133" t="s">
        <v>638</v>
      </c>
      <c r="L1108" s="32"/>
      <c r="M1108" s="138" t="s">
        <v>19</v>
      </c>
      <c r="N1108" s="139" t="s">
        <v>43</v>
      </c>
      <c r="P1108" s="140">
        <f>O1108*H1108</f>
        <v>0</v>
      </c>
      <c r="Q1108" s="140">
        <v>0</v>
      </c>
      <c r="R1108" s="140">
        <f>Q1108*H1108</f>
        <v>0</v>
      </c>
      <c r="S1108" s="140">
        <v>0</v>
      </c>
      <c r="T1108" s="141">
        <f>S1108*H1108</f>
        <v>0</v>
      </c>
      <c r="AR1108" s="142" t="s">
        <v>241</v>
      </c>
      <c r="AT1108" s="142" t="s">
        <v>149</v>
      </c>
      <c r="AU1108" s="142" t="s">
        <v>82</v>
      </c>
      <c r="AY1108" s="17" t="s">
        <v>146</v>
      </c>
      <c r="BE1108" s="143">
        <f>IF(N1108="základní",J1108,0)</f>
        <v>0</v>
      </c>
      <c r="BF1108" s="143">
        <f>IF(N1108="snížená",J1108,0)</f>
        <v>0</v>
      </c>
      <c r="BG1108" s="143">
        <f>IF(N1108="zákl. přenesená",J1108,0)</f>
        <v>0</v>
      </c>
      <c r="BH1108" s="143">
        <f>IF(N1108="sníž. přenesená",J1108,0)</f>
        <v>0</v>
      </c>
      <c r="BI1108" s="143">
        <f>IF(N1108="nulová",J1108,0)</f>
        <v>0</v>
      </c>
      <c r="BJ1108" s="17" t="s">
        <v>80</v>
      </c>
      <c r="BK1108" s="143">
        <f>ROUND(I1108*H1108,2)</f>
        <v>0</v>
      </c>
      <c r="BL1108" s="17" t="s">
        <v>241</v>
      </c>
      <c r="BM1108" s="142" t="s">
        <v>1724</v>
      </c>
    </row>
    <row r="1109" spans="2:65" s="1" customFormat="1" ht="11.25">
      <c r="B1109" s="32"/>
      <c r="D1109" s="144" t="s">
        <v>155</v>
      </c>
      <c r="F1109" s="145" t="s">
        <v>1725</v>
      </c>
      <c r="I1109" s="146"/>
      <c r="L1109" s="32"/>
      <c r="M1109" s="147"/>
      <c r="T1109" s="53"/>
      <c r="AT1109" s="17" t="s">
        <v>155</v>
      </c>
      <c r="AU1109" s="17" t="s">
        <v>82</v>
      </c>
    </row>
    <row r="1110" spans="2:65" s="11" customFormat="1" ht="22.9" customHeight="1">
      <c r="B1110" s="119"/>
      <c r="D1110" s="120" t="s">
        <v>71</v>
      </c>
      <c r="E1110" s="129" t="s">
        <v>310</v>
      </c>
      <c r="F1110" s="129" t="s">
        <v>311</v>
      </c>
      <c r="I1110" s="122"/>
      <c r="J1110" s="130">
        <f>BK1110</f>
        <v>0</v>
      </c>
      <c r="L1110" s="119"/>
      <c r="M1110" s="124"/>
      <c r="P1110" s="125">
        <f>SUM(P1111:P1120)</f>
        <v>0</v>
      </c>
      <c r="R1110" s="125">
        <f>SUM(R1111:R1120)</f>
        <v>7.177304000000001E-2</v>
      </c>
      <c r="T1110" s="126">
        <f>SUM(T1111:T1120)</f>
        <v>3.4637348999999999</v>
      </c>
      <c r="AR1110" s="120" t="s">
        <v>82</v>
      </c>
      <c r="AT1110" s="127" t="s">
        <v>71</v>
      </c>
      <c r="AU1110" s="127" t="s">
        <v>80</v>
      </c>
      <c r="AY1110" s="120" t="s">
        <v>146</v>
      </c>
      <c r="BK1110" s="128">
        <f>SUM(BK1111:BK1120)</f>
        <v>0</v>
      </c>
    </row>
    <row r="1111" spans="2:65" s="1" customFormat="1" ht="16.5" customHeight="1">
      <c r="B1111" s="32"/>
      <c r="C1111" s="131" t="s">
        <v>1726</v>
      </c>
      <c r="D1111" s="131" t="s">
        <v>149</v>
      </c>
      <c r="E1111" s="132" t="s">
        <v>1727</v>
      </c>
      <c r="F1111" s="133" t="s">
        <v>1728</v>
      </c>
      <c r="G1111" s="134" t="s">
        <v>152</v>
      </c>
      <c r="H1111" s="135">
        <v>193.4</v>
      </c>
      <c r="I1111" s="136"/>
      <c r="J1111" s="137">
        <f>ROUND(I1111*H1111,2)</f>
        <v>0</v>
      </c>
      <c r="K1111" s="133" t="s">
        <v>638</v>
      </c>
      <c r="L1111" s="32"/>
      <c r="M1111" s="138" t="s">
        <v>19</v>
      </c>
      <c r="N1111" s="139" t="s">
        <v>43</v>
      </c>
      <c r="P1111" s="140">
        <f>O1111*H1111</f>
        <v>0</v>
      </c>
      <c r="Q1111" s="140">
        <v>3.4000000000000002E-4</v>
      </c>
      <c r="R1111" s="140">
        <f>Q1111*H1111</f>
        <v>6.5756000000000009E-2</v>
      </c>
      <c r="S1111" s="140">
        <v>1.533E-2</v>
      </c>
      <c r="T1111" s="141">
        <f>S1111*H1111</f>
        <v>2.9648219999999998</v>
      </c>
      <c r="AR1111" s="142" t="s">
        <v>241</v>
      </c>
      <c r="AT1111" s="142" t="s">
        <v>149</v>
      </c>
      <c r="AU1111" s="142" t="s">
        <v>82</v>
      </c>
      <c r="AY1111" s="17" t="s">
        <v>146</v>
      </c>
      <c r="BE1111" s="143">
        <f>IF(N1111="základní",J1111,0)</f>
        <v>0</v>
      </c>
      <c r="BF1111" s="143">
        <f>IF(N1111="snížená",J1111,0)</f>
        <v>0</v>
      </c>
      <c r="BG1111" s="143">
        <f>IF(N1111="zákl. přenesená",J1111,0)</f>
        <v>0</v>
      </c>
      <c r="BH1111" s="143">
        <f>IF(N1111="sníž. přenesená",J1111,0)</f>
        <v>0</v>
      </c>
      <c r="BI1111" s="143">
        <f>IF(N1111="nulová",J1111,0)</f>
        <v>0</v>
      </c>
      <c r="BJ1111" s="17" t="s">
        <v>80</v>
      </c>
      <c r="BK1111" s="143">
        <f>ROUND(I1111*H1111,2)</f>
        <v>0</v>
      </c>
      <c r="BL1111" s="17" t="s">
        <v>241</v>
      </c>
      <c r="BM1111" s="142" t="s">
        <v>1729</v>
      </c>
    </row>
    <row r="1112" spans="2:65" s="1" customFormat="1" ht="11.25">
      <c r="B1112" s="32"/>
      <c r="D1112" s="144" t="s">
        <v>155</v>
      </c>
      <c r="F1112" s="145" t="s">
        <v>1730</v>
      </c>
      <c r="I1112" s="146"/>
      <c r="L1112" s="32"/>
      <c r="M1112" s="147"/>
      <c r="T1112" s="53"/>
      <c r="AT1112" s="17" t="s">
        <v>155</v>
      </c>
      <c r="AU1112" s="17" t="s">
        <v>82</v>
      </c>
    </row>
    <row r="1113" spans="2:65" s="12" customFormat="1" ht="11.25">
      <c r="B1113" s="148"/>
      <c r="D1113" s="149" t="s">
        <v>157</v>
      </c>
      <c r="E1113" s="150" t="s">
        <v>19</v>
      </c>
      <c r="F1113" s="151" t="s">
        <v>1453</v>
      </c>
      <c r="H1113" s="150" t="s">
        <v>19</v>
      </c>
      <c r="I1113" s="152"/>
      <c r="L1113" s="148"/>
      <c r="M1113" s="153"/>
      <c r="T1113" s="154"/>
      <c r="AT1113" s="150" t="s">
        <v>157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146</v>
      </c>
    </row>
    <row r="1114" spans="2:65" s="13" customFormat="1" ht="11.25">
      <c r="B1114" s="155"/>
      <c r="D1114" s="149" t="s">
        <v>157</v>
      </c>
      <c r="E1114" s="156" t="s">
        <v>19</v>
      </c>
      <c r="F1114" s="157" t="s">
        <v>1460</v>
      </c>
      <c r="H1114" s="158">
        <v>193.4</v>
      </c>
      <c r="I1114" s="159"/>
      <c r="L1114" s="155"/>
      <c r="M1114" s="160"/>
      <c r="T1114" s="161"/>
      <c r="AT1114" s="156" t="s">
        <v>157</v>
      </c>
      <c r="AU1114" s="156" t="s">
        <v>82</v>
      </c>
      <c r="AV1114" s="13" t="s">
        <v>82</v>
      </c>
      <c r="AW1114" s="13" t="s">
        <v>33</v>
      </c>
      <c r="AX1114" s="13" t="s">
        <v>80</v>
      </c>
      <c r="AY1114" s="156" t="s">
        <v>146</v>
      </c>
    </row>
    <row r="1115" spans="2:65" s="1" customFormat="1" ht="21.75" customHeight="1">
      <c r="B1115" s="32"/>
      <c r="C1115" s="131" t="s">
        <v>1731</v>
      </c>
      <c r="D1115" s="131" t="s">
        <v>149</v>
      </c>
      <c r="E1115" s="132" t="s">
        <v>1732</v>
      </c>
      <c r="F1115" s="133" t="s">
        <v>1733</v>
      </c>
      <c r="G1115" s="134" t="s">
        <v>152</v>
      </c>
      <c r="H1115" s="135">
        <v>25.071000000000002</v>
      </c>
      <c r="I1115" s="136"/>
      <c r="J1115" s="137">
        <f>ROUND(I1115*H1115,2)</f>
        <v>0</v>
      </c>
      <c r="K1115" s="133" t="s">
        <v>638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2.4000000000000001E-4</v>
      </c>
      <c r="R1115" s="140">
        <f>Q1115*H1115</f>
        <v>6.0170400000000004E-3</v>
      </c>
      <c r="S1115" s="140">
        <v>1.9900000000000001E-2</v>
      </c>
      <c r="T1115" s="141">
        <f>S1115*H1115</f>
        <v>0.49891290000000005</v>
      </c>
      <c r="AR1115" s="142" t="s">
        <v>147</v>
      </c>
      <c r="AT1115" s="142" t="s">
        <v>149</v>
      </c>
      <c r="AU1115" s="142" t="s">
        <v>82</v>
      </c>
      <c r="AY1115" s="17" t="s">
        <v>146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147</v>
      </c>
      <c r="BM1115" s="142" t="s">
        <v>1734</v>
      </c>
    </row>
    <row r="1116" spans="2:65" s="1" customFormat="1" ht="11.25">
      <c r="B1116" s="32"/>
      <c r="D1116" s="144" t="s">
        <v>155</v>
      </c>
      <c r="F1116" s="145" t="s">
        <v>1735</v>
      </c>
      <c r="I1116" s="146"/>
      <c r="L1116" s="32"/>
      <c r="M1116" s="147"/>
      <c r="T1116" s="53"/>
      <c r="AT1116" s="17" t="s">
        <v>155</v>
      </c>
      <c r="AU1116" s="17" t="s">
        <v>82</v>
      </c>
    </row>
    <row r="1117" spans="2:65" s="12" customFormat="1" ht="11.25">
      <c r="B1117" s="148"/>
      <c r="D1117" s="149" t="s">
        <v>157</v>
      </c>
      <c r="E1117" s="150" t="s">
        <v>19</v>
      </c>
      <c r="F1117" s="151" t="s">
        <v>1736</v>
      </c>
      <c r="H1117" s="150" t="s">
        <v>19</v>
      </c>
      <c r="I1117" s="152"/>
      <c r="L1117" s="148"/>
      <c r="M1117" s="153"/>
      <c r="T1117" s="154"/>
      <c r="AT1117" s="150" t="s">
        <v>157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146</v>
      </c>
    </row>
    <row r="1118" spans="2:65" s="13" customFormat="1" ht="11.25">
      <c r="B1118" s="155"/>
      <c r="D1118" s="149" t="s">
        <v>157</v>
      </c>
      <c r="E1118" s="156" t="s">
        <v>19</v>
      </c>
      <c r="F1118" s="157" t="s">
        <v>293</v>
      </c>
      <c r="H1118" s="158">
        <v>25.071000000000002</v>
      </c>
      <c r="I1118" s="159"/>
      <c r="L1118" s="155"/>
      <c r="M1118" s="160"/>
      <c r="T1118" s="161"/>
      <c r="AT1118" s="156" t="s">
        <v>157</v>
      </c>
      <c r="AU1118" s="156" t="s">
        <v>82</v>
      </c>
      <c r="AV1118" s="13" t="s">
        <v>82</v>
      </c>
      <c r="AW1118" s="13" t="s">
        <v>33</v>
      </c>
      <c r="AX1118" s="13" t="s">
        <v>80</v>
      </c>
      <c r="AY1118" s="156" t="s">
        <v>146</v>
      </c>
    </row>
    <row r="1119" spans="2:65" s="1" customFormat="1" ht="24.2" customHeight="1">
      <c r="B1119" s="32"/>
      <c r="C1119" s="131" t="s">
        <v>1737</v>
      </c>
      <c r="D1119" s="131" t="s">
        <v>149</v>
      </c>
      <c r="E1119" s="132" t="s">
        <v>1738</v>
      </c>
      <c r="F1119" s="133" t="s">
        <v>1739</v>
      </c>
      <c r="G1119" s="134" t="s">
        <v>213</v>
      </c>
      <c r="H1119" s="135">
        <v>6.5000000000000002E-2</v>
      </c>
      <c r="I1119" s="136"/>
      <c r="J1119" s="137">
        <f>ROUND(I1119*H1119,2)</f>
        <v>0</v>
      </c>
      <c r="K1119" s="133" t="s">
        <v>638</v>
      </c>
      <c r="L1119" s="32"/>
      <c r="M1119" s="138" t="s">
        <v>19</v>
      </c>
      <c r="N1119" s="139" t="s">
        <v>43</v>
      </c>
      <c r="P1119" s="140">
        <f>O1119*H1119</f>
        <v>0</v>
      </c>
      <c r="Q1119" s="140">
        <v>0</v>
      </c>
      <c r="R1119" s="140">
        <f>Q1119*H1119</f>
        <v>0</v>
      </c>
      <c r="S1119" s="140">
        <v>0</v>
      </c>
      <c r="T1119" s="141">
        <f>S1119*H1119</f>
        <v>0</v>
      </c>
      <c r="AR1119" s="142" t="s">
        <v>241</v>
      </c>
      <c r="AT1119" s="142" t="s">
        <v>149</v>
      </c>
      <c r="AU1119" s="142" t="s">
        <v>82</v>
      </c>
      <c r="AY1119" s="17" t="s">
        <v>146</v>
      </c>
      <c r="BE1119" s="143">
        <f>IF(N1119="základní",J1119,0)</f>
        <v>0</v>
      </c>
      <c r="BF1119" s="143">
        <f>IF(N1119="snížená",J1119,0)</f>
        <v>0</v>
      </c>
      <c r="BG1119" s="143">
        <f>IF(N1119="zákl. přenesená",J1119,0)</f>
        <v>0</v>
      </c>
      <c r="BH1119" s="143">
        <f>IF(N1119="sníž. přenesená",J1119,0)</f>
        <v>0</v>
      </c>
      <c r="BI1119" s="143">
        <f>IF(N1119="nulová",J1119,0)</f>
        <v>0</v>
      </c>
      <c r="BJ1119" s="17" t="s">
        <v>80</v>
      </c>
      <c r="BK1119" s="143">
        <f>ROUND(I1119*H1119,2)</f>
        <v>0</v>
      </c>
      <c r="BL1119" s="17" t="s">
        <v>241</v>
      </c>
      <c r="BM1119" s="142" t="s">
        <v>1740</v>
      </c>
    </row>
    <row r="1120" spans="2:65" s="1" customFormat="1" ht="11.25">
      <c r="B1120" s="32"/>
      <c r="D1120" s="144" t="s">
        <v>155</v>
      </c>
      <c r="F1120" s="145" t="s">
        <v>1741</v>
      </c>
      <c r="I1120" s="146"/>
      <c r="L1120" s="32"/>
      <c r="M1120" s="147"/>
      <c r="T1120" s="53"/>
      <c r="AT1120" s="17" t="s">
        <v>155</v>
      </c>
      <c r="AU1120" s="17" t="s">
        <v>82</v>
      </c>
    </row>
    <row r="1121" spans="2:65" s="11" customFormat="1" ht="22.9" customHeight="1">
      <c r="B1121" s="119"/>
      <c r="D1121" s="120" t="s">
        <v>71</v>
      </c>
      <c r="E1121" s="129" t="s">
        <v>1742</v>
      </c>
      <c r="F1121" s="129" t="s">
        <v>1743</v>
      </c>
      <c r="I1121" s="122"/>
      <c r="J1121" s="130">
        <f>BK1121</f>
        <v>0</v>
      </c>
      <c r="L1121" s="119"/>
      <c r="M1121" s="124"/>
      <c r="P1121" s="125">
        <f>SUM(P1122:P1145)</f>
        <v>0</v>
      </c>
      <c r="R1121" s="125">
        <f>SUM(R1122:R1145)</f>
        <v>0</v>
      </c>
      <c r="T1121" s="126">
        <f>SUM(T1122:T1145)</f>
        <v>1.8567999999999998</v>
      </c>
      <c r="AR1121" s="120" t="s">
        <v>82</v>
      </c>
      <c r="AT1121" s="127" t="s">
        <v>71</v>
      </c>
      <c r="AU1121" s="127" t="s">
        <v>80</v>
      </c>
      <c r="AY1121" s="120" t="s">
        <v>146</v>
      </c>
      <c r="BK1121" s="128">
        <f>SUM(BK1122:BK1145)</f>
        <v>0</v>
      </c>
    </row>
    <row r="1122" spans="2:65" s="1" customFormat="1" ht="16.5" customHeight="1">
      <c r="B1122" s="32"/>
      <c r="C1122" s="131" t="s">
        <v>1744</v>
      </c>
      <c r="D1122" s="131" t="s">
        <v>149</v>
      </c>
      <c r="E1122" s="132" t="s">
        <v>1745</v>
      </c>
      <c r="F1122" s="133" t="s">
        <v>1746</v>
      </c>
      <c r="G1122" s="134" t="s">
        <v>297</v>
      </c>
      <c r="H1122" s="135">
        <v>10</v>
      </c>
      <c r="I1122" s="136"/>
      <c r="J1122" s="137">
        <f>ROUND(I1122*H1122,2)</f>
        <v>0</v>
      </c>
      <c r="K1122" s="133" t="s">
        <v>638</v>
      </c>
      <c r="L1122" s="32"/>
      <c r="M1122" s="138" t="s">
        <v>19</v>
      </c>
      <c r="N1122" s="139" t="s">
        <v>43</v>
      </c>
      <c r="P1122" s="140">
        <f>O1122*H1122</f>
        <v>0</v>
      </c>
      <c r="Q1122" s="140">
        <v>0</v>
      </c>
      <c r="R1122" s="140">
        <f>Q1122*H1122</f>
        <v>0</v>
      </c>
      <c r="S1122" s="140">
        <v>0.11248</v>
      </c>
      <c r="T1122" s="141">
        <f>S1122*H1122</f>
        <v>1.1248</v>
      </c>
      <c r="AR1122" s="142" t="s">
        <v>241</v>
      </c>
      <c r="AT1122" s="142" t="s">
        <v>149</v>
      </c>
      <c r="AU1122" s="142" t="s">
        <v>82</v>
      </c>
      <c r="AY1122" s="17" t="s">
        <v>146</v>
      </c>
      <c r="BE1122" s="143">
        <f>IF(N1122="základní",J1122,0)</f>
        <v>0</v>
      </c>
      <c r="BF1122" s="143">
        <f>IF(N1122="snížená",J1122,0)</f>
        <v>0</v>
      </c>
      <c r="BG1122" s="143">
        <f>IF(N1122="zákl. přenesená",J1122,0)</f>
        <v>0</v>
      </c>
      <c r="BH1122" s="143">
        <f>IF(N1122="sníž. přenesená",J1122,0)</f>
        <v>0</v>
      </c>
      <c r="BI1122" s="143">
        <f>IF(N1122="nulová",J1122,0)</f>
        <v>0</v>
      </c>
      <c r="BJ1122" s="17" t="s">
        <v>80</v>
      </c>
      <c r="BK1122" s="143">
        <f>ROUND(I1122*H1122,2)</f>
        <v>0</v>
      </c>
      <c r="BL1122" s="17" t="s">
        <v>241</v>
      </c>
      <c r="BM1122" s="142" t="s">
        <v>1747</v>
      </c>
    </row>
    <row r="1123" spans="2:65" s="1" customFormat="1" ht="11.25">
      <c r="B1123" s="32"/>
      <c r="D1123" s="144" t="s">
        <v>155</v>
      </c>
      <c r="F1123" s="145" t="s">
        <v>1748</v>
      </c>
      <c r="I1123" s="146"/>
      <c r="L1123" s="32"/>
      <c r="M1123" s="147"/>
      <c r="T1123" s="53"/>
      <c r="AT1123" s="17" t="s">
        <v>155</v>
      </c>
      <c r="AU1123" s="17" t="s">
        <v>82</v>
      </c>
    </row>
    <row r="1124" spans="2:65" s="12" customFormat="1" ht="11.25">
      <c r="B1124" s="148"/>
      <c r="D1124" s="149" t="s">
        <v>157</v>
      </c>
      <c r="E1124" s="150" t="s">
        <v>19</v>
      </c>
      <c r="F1124" s="151" t="s">
        <v>1749</v>
      </c>
      <c r="H1124" s="150" t="s">
        <v>19</v>
      </c>
      <c r="I1124" s="152"/>
      <c r="L1124" s="148"/>
      <c r="M1124" s="153"/>
      <c r="T1124" s="154"/>
      <c r="AT1124" s="150" t="s">
        <v>157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146</v>
      </c>
    </row>
    <row r="1125" spans="2:65" s="13" customFormat="1" ht="11.25">
      <c r="B1125" s="155"/>
      <c r="D1125" s="149" t="s">
        <v>157</v>
      </c>
      <c r="E1125" s="156" t="s">
        <v>19</v>
      </c>
      <c r="F1125" s="157" t="s">
        <v>210</v>
      </c>
      <c r="H1125" s="158">
        <v>10</v>
      </c>
      <c r="I1125" s="159"/>
      <c r="L1125" s="155"/>
      <c r="M1125" s="160"/>
      <c r="T1125" s="161"/>
      <c r="AT1125" s="156" t="s">
        <v>157</v>
      </c>
      <c r="AU1125" s="156" t="s">
        <v>82</v>
      </c>
      <c r="AV1125" s="13" t="s">
        <v>82</v>
      </c>
      <c r="AW1125" s="13" t="s">
        <v>33</v>
      </c>
      <c r="AX1125" s="13" t="s">
        <v>80</v>
      </c>
      <c r="AY1125" s="156" t="s">
        <v>146</v>
      </c>
    </row>
    <row r="1126" spans="2:65" s="1" customFormat="1" ht="16.5" customHeight="1">
      <c r="B1126" s="32"/>
      <c r="C1126" s="131" t="s">
        <v>1750</v>
      </c>
      <c r="D1126" s="131" t="s">
        <v>149</v>
      </c>
      <c r="E1126" s="132" t="s">
        <v>1751</v>
      </c>
      <c r="F1126" s="133" t="s">
        <v>1752</v>
      </c>
      <c r="G1126" s="134" t="s">
        <v>787</v>
      </c>
      <c r="H1126" s="135">
        <v>16</v>
      </c>
      <c r="I1126" s="136"/>
      <c r="J1126" s="137">
        <f>ROUND(I1126*H1126,2)</f>
        <v>0</v>
      </c>
      <c r="K1126" s="133" t="s">
        <v>638</v>
      </c>
      <c r="L1126" s="32"/>
      <c r="M1126" s="138" t="s">
        <v>19</v>
      </c>
      <c r="N1126" s="139" t="s">
        <v>43</v>
      </c>
      <c r="P1126" s="140">
        <f>O1126*H1126</f>
        <v>0</v>
      </c>
      <c r="Q1126" s="140">
        <v>0</v>
      </c>
      <c r="R1126" s="140">
        <f>Q1126*H1126</f>
        <v>0</v>
      </c>
      <c r="S1126" s="140">
        <v>2.4E-2</v>
      </c>
      <c r="T1126" s="141">
        <f>S1126*H1126</f>
        <v>0.38400000000000001</v>
      </c>
      <c r="AR1126" s="142" t="s">
        <v>241</v>
      </c>
      <c r="AT1126" s="142" t="s">
        <v>149</v>
      </c>
      <c r="AU1126" s="142" t="s">
        <v>82</v>
      </c>
      <c r="AY1126" s="17" t="s">
        <v>146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7" t="s">
        <v>80</v>
      </c>
      <c r="BK1126" s="143">
        <f>ROUND(I1126*H1126,2)</f>
        <v>0</v>
      </c>
      <c r="BL1126" s="17" t="s">
        <v>241</v>
      </c>
      <c r="BM1126" s="142" t="s">
        <v>1753</v>
      </c>
    </row>
    <row r="1127" spans="2:65" s="1" customFormat="1" ht="11.25">
      <c r="B1127" s="32"/>
      <c r="D1127" s="144" t="s">
        <v>155</v>
      </c>
      <c r="F1127" s="145" t="s">
        <v>1754</v>
      </c>
      <c r="I1127" s="146"/>
      <c r="L1127" s="32"/>
      <c r="M1127" s="147"/>
      <c r="T1127" s="53"/>
      <c r="AT1127" s="17" t="s">
        <v>155</v>
      </c>
      <c r="AU1127" s="17" t="s">
        <v>82</v>
      </c>
    </row>
    <row r="1128" spans="2:65" s="13" customFormat="1" ht="11.25">
      <c r="B1128" s="155"/>
      <c r="D1128" s="149" t="s">
        <v>157</v>
      </c>
      <c r="E1128" s="156" t="s">
        <v>19</v>
      </c>
      <c r="F1128" s="157" t="s">
        <v>241</v>
      </c>
      <c r="H1128" s="158">
        <v>16</v>
      </c>
      <c r="I1128" s="159"/>
      <c r="L1128" s="155"/>
      <c r="M1128" s="160"/>
      <c r="T1128" s="161"/>
      <c r="AT1128" s="156" t="s">
        <v>157</v>
      </c>
      <c r="AU1128" s="156" t="s">
        <v>82</v>
      </c>
      <c r="AV1128" s="13" t="s">
        <v>82</v>
      </c>
      <c r="AW1128" s="13" t="s">
        <v>33</v>
      </c>
      <c r="AX1128" s="13" t="s">
        <v>80</v>
      </c>
      <c r="AY1128" s="156" t="s">
        <v>146</v>
      </c>
    </row>
    <row r="1129" spans="2:65" s="1" customFormat="1" ht="24.2" customHeight="1">
      <c r="B1129" s="32"/>
      <c r="C1129" s="131" t="s">
        <v>1755</v>
      </c>
      <c r="D1129" s="131" t="s">
        <v>149</v>
      </c>
      <c r="E1129" s="132" t="s">
        <v>1756</v>
      </c>
      <c r="F1129" s="133" t="s">
        <v>1757</v>
      </c>
      <c r="G1129" s="134" t="s">
        <v>787</v>
      </c>
      <c r="H1129" s="135">
        <v>2</v>
      </c>
      <c r="I1129" s="136"/>
      <c r="J1129" s="137">
        <f>ROUND(I1129*H1129,2)</f>
        <v>0</v>
      </c>
      <c r="K1129" s="133" t="s">
        <v>638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0</v>
      </c>
      <c r="R1129" s="140">
        <f>Q1129*H1129</f>
        <v>0</v>
      </c>
      <c r="S1129" s="140">
        <v>0.17399999999999999</v>
      </c>
      <c r="T1129" s="141">
        <f>S1129*H1129</f>
        <v>0.34799999999999998</v>
      </c>
      <c r="AR1129" s="142" t="s">
        <v>241</v>
      </c>
      <c r="AT1129" s="142" t="s">
        <v>149</v>
      </c>
      <c r="AU1129" s="142" t="s">
        <v>82</v>
      </c>
      <c r="AY1129" s="17" t="s">
        <v>146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241</v>
      </c>
      <c r="BM1129" s="142" t="s">
        <v>1758</v>
      </c>
    </row>
    <row r="1130" spans="2:65" s="1" customFormat="1" ht="11.25">
      <c r="B1130" s="32"/>
      <c r="D1130" s="144" t="s">
        <v>155</v>
      </c>
      <c r="F1130" s="145" t="s">
        <v>1759</v>
      </c>
      <c r="I1130" s="146"/>
      <c r="L1130" s="32"/>
      <c r="M1130" s="147"/>
      <c r="T1130" s="53"/>
      <c r="AT1130" s="17" t="s">
        <v>155</v>
      </c>
      <c r="AU1130" s="17" t="s">
        <v>82</v>
      </c>
    </row>
    <row r="1131" spans="2:65" s="13" customFormat="1" ht="11.25">
      <c r="B1131" s="155"/>
      <c r="D1131" s="149" t="s">
        <v>157</v>
      </c>
      <c r="E1131" s="156" t="s">
        <v>19</v>
      </c>
      <c r="F1131" s="157" t="s">
        <v>82</v>
      </c>
      <c r="H1131" s="158">
        <v>2</v>
      </c>
      <c r="I1131" s="159"/>
      <c r="L1131" s="155"/>
      <c r="M1131" s="160"/>
      <c r="T1131" s="161"/>
      <c r="AT1131" s="156" t="s">
        <v>157</v>
      </c>
      <c r="AU1131" s="156" t="s">
        <v>82</v>
      </c>
      <c r="AV1131" s="13" t="s">
        <v>82</v>
      </c>
      <c r="AW1131" s="13" t="s">
        <v>33</v>
      </c>
      <c r="AX1131" s="13" t="s">
        <v>80</v>
      </c>
      <c r="AY1131" s="156" t="s">
        <v>146</v>
      </c>
    </row>
    <row r="1132" spans="2:65" s="1" customFormat="1" ht="24.2" customHeight="1">
      <c r="B1132" s="32"/>
      <c r="C1132" s="131" t="s">
        <v>1760</v>
      </c>
      <c r="D1132" s="131" t="s">
        <v>149</v>
      </c>
      <c r="E1132" s="132" t="s">
        <v>1761</v>
      </c>
      <c r="F1132" s="133" t="s">
        <v>1762</v>
      </c>
      <c r="G1132" s="134" t="s">
        <v>787</v>
      </c>
      <c r="H1132" s="135">
        <v>2</v>
      </c>
      <c r="I1132" s="136"/>
      <c r="J1132" s="137">
        <f t="shared" ref="J1132:J1144" si="10">ROUND(I1132*H1132,2)</f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ref="P1132:P1144" si="11">O1132*H1132</f>
        <v>0</v>
      </c>
      <c r="Q1132" s="140">
        <v>0</v>
      </c>
      <c r="R1132" s="140">
        <f t="shared" ref="R1132:R1144" si="12">Q1132*H1132</f>
        <v>0</v>
      </c>
      <c r="S1132" s="140">
        <v>0</v>
      </c>
      <c r="T1132" s="141">
        <f t="shared" ref="T1132:T1144" si="13">S1132*H1132</f>
        <v>0</v>
      </c>
      <c r="AR1132" s="142" t="s">
        <v>241</v>
      </c>
      <c r="AT1132" s="142" t="s">
        <v>149</v>
      </c>
      <c r="AU1132" s="142" t="s">
        <v>82</v>
      </c>
      <c r="AY1132" s="17" t="s">
        <v>146</v>
      </c>
      <c r="BE1132" s="143">
        <f t="shared" ref="BE1132:BE1144" si="14">IF(N1132="základní",J1132,0)</f>
        <v>0</v>
      </c>
      <c r="BF1132" s="143">
        <f t="shared" ref="BF1132:BF1144" si="15">IF(N1132="snížená",J1132,0)</f>
        <v>0</v>
      </c>
      <c r="BG1132" s="143">
        <f t="shared" ref="BG1132:BG1144" si="16">IF(N1132="zákl. přenesená",J1132,0)</f>
        <v>0</v>
      </c>
      <c r="BH1132" s="143">
        <f t="shared" ref="BH1132:BH1144" si="17">IF(N1132="sníž. přenesená",J1132,0)</f>
        <v>0</v>
      </c>
      <c r="BI1132" s="143">
        <f t="shared" ref="BI1132:BI1144" si="18">IF(N1132="nulová",J1132,0)</f>
        <v>0</v>
      </c>
      <c r="BJ1132" s="17" t="s">
        <v>80</v>
      </c>
      <c r="BK1132" s="143">
        <f t="shared" ref="BK1132:BK1144" si="19">ROUND(I1132*H1132,2)</f>
        <v>0</v>
      </c>
      <c r="BL1132" s="17" t="s">
        <v>241</v>
      </c>
      <c r="BM1132" s="142" t="s">
        <v>1763</v>
      </c>
    </row>
    <row r="1133" spans="2:65" s="1" customFormat="1" ht="24.2" customHeight="1">
      <c r="B1133" s="32"/>
      <c r="C1133" s="131" t="s">
        <v>1764</v>
      </c>
      <c r="D1133" s="131" t="s">
        <v>149</v>
      </c>
      <c r="E1133" s="132" t="s">
        <v>1765</v>
      </c>
      <c r="F1133" s="133" t="s">
        <v>1762</v>
      </c>
      <c r="G1133" s="134" t="s">
        <v>787</v>
      </c>
      <c r="H1133" s="135">
        <v>2</v>
      </c>
      <c r="I1133" s="136"/>
      <c r="J1133" s="137">
        <f t="shared" si="1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11"/>
        <v>0</v>
      </c>
      <c r="Q1133" s="140">
        <v>0</v>
      </c>
      <c r="R1133" s="140">
        <f t="shared" si="12"/>
        <v>0</v>
      </c>
      <c r="S1133" s="140">
        <v>0</v>
      </c>
      <c r="T1133" s="141">
        <f t="shared" si="13"/>
        <v>0</v>
      </c>
      <c r="AR1133" s="142" t="s">
        <v>241</v>
      </c>
      <c r="AT1133" s="142" t="s">
        <v>149</v>
      </c>
      <c r="AU1133" s="142" t="s">
        <v>82</v>
      </c>
      <c r="AY1133" s="17" t="s">
        <v>146</v>
      </c>
      <c r="BE1133" s="143">
        <f t="shared" si="14"/>
        <v>0</v>
      </c>
      <c r="BF1133" s="143">
        <f t="shared" si="15"/>
        <v>0</v>
      </c>
      <c r="BG1133" s="143">
        <f t="shared" si="16"/>
        <v>0</v>
      </c>
      <c r="BH1133" s="143">
        <f t="shared" si="17"/>
        <v>0</v>
      </c>
      <c r="BI1133" s="143">
        <f t="shared" si="18"/>
        <v>0</v>
      </c>
      <c r="BJ1133" s="17" t="s">
        <v>80</v>
      </c>
      <c r="BK1133" s="143">
        <f t="shared" si="19"/>
        <v>0</v>
      </c>
      <c r="BL1133" s="17" t="s">
        <v>241</v>
      </c>
      <c r="BM1133" s="142" t="s">
        <v>1766</v>
      </c>
    </row>
    <row r="1134" spans="2:65" s="1" customFormat="1" ht="21.75" customHeight="1">
      <c r="B1134" s="32"/>
      <c r="C1134" s="131" t="s">
        <v>1767</v>
      </c>
      <c r="D1134" s="131" t="s">
        <v>149</v>
      </c>
      <c r="E1134" s="132" t="s">
        <v>1768</v>
      </c>
      <c r="F1134" s="133" t="s">
        <v>1769</v>
      </c>
      <c r="G1134" s="134" t="s">
        <v>787</v>
      </c>
      <c r="H1134" s="135">
        <v>1</v>
      </c>
      <c r="I1134" s="136"/>
      <c r="J1134" s="137">
        <f t="shared" si="1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11"/>
        <v>0</v>
      </c>
      <c r="Q1134" s="140">
        <v>0</v>
      </c>
      <c r="R1134" s="140">
        <f t="shared" si="12"/>
        <v>0</v>
      </c>
      <c r="S1134" s="140">
        <v>0</v>
      </c>
      <c r="T1134" s="141">
        <f t="shared" si="13"/>
        <v>0</v>
      </c>
      <c r="AR1134" s="142" t="s">
        <v>241</v>
      </c>
      <c r="AT1134" s="142" t="s">
        <v>149</v>
      </c>
      <c r="AU1134" s="142" t="s">
        <v>82</v>
      </c>
      <c r="AY1134" s="17" t="s">
        <v>146</v>
      </c>
      <c r="BE1134" s="143">
        <f t="shared" si="14"/>
        <v>0</v>
      </c>
      <c r="BF1134" s="143">
        <f t="shared" si="15"/>
        <v>0</v>
      </c>
      <c r="BG1134" s="143">
        <f t="shared" si="16"/>
        <v>0</v>
      </c>
      <c r="BH1134" s="143">
        <f t="shared" si="17"/>
        <v>0</v>
      </c>
      <c r="BI1134" s="143">
        <f t="shared" si="18"/>
        <v>0</v>
      </c>
      <c r="BJ1134" s="17" t="s">
        <v>80</v>
      </c>
      <c r="BK1134" s="143">
        <f t="shared" si="19"/>
        <v>0</v>
      </c>
      <c r="BL1134" s="17" t="s">
        <v>241</v>
      </c>
      <c r="BM1134" s="142" t="s">
        <v>1770</v>
      </c>
    </row>
    <row r="1135" spans="2:65" s="1" customFormat="1" ht="24.2" customHeight="1">
      <c r="B1135" s="32"/>
      <c r="C1135" s="131" t="s">
        <v>1771</v>
      </c>
      <c r="D1135" s="131" t="s">
        <v>149</v>
      </c>
      <c r="E1135" s="132" t="s">
        <v>1772</v>
      </c>
      <c r="F1135" s="133" t="s">
        <v>1773</v>
      </c>
      <c r="G1135" s="134" t="s">
        <v>787</v>
      </c>
      <c r="H1135" s="135">
        <v>2</v>
      </c>
      <c r="I1135" s="136"/>
      <c r="J1135" s="137">
        <f t="shared" si="1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11"/>
        <v>0</v>
      </c>
      <c r="Q1135" s="140">
        <v>0</v>
      </c>
      <c r="R1135" s="140">
        <f t="shared" si="12"/>
        <v>0</v>
      </c>
      <c r="S1135" s="140">
        <v>0</v>
      </c>
      <c r="T1135" s="141">
        <f t="shared" si="13"/>
        <v>0</v>
      </c>
      <c r="AR1135" s="142" t="s">
        <v>241</v>
      </c>
      <c r="AT1135" s="142" t="s">
        <v>149</v>
      </c>
      <c r="AU1135" s="142" t="s">
        <v>82</v>
      </c>
      <c r="AY1135" s="17" t="s">
        <v>146</v>
      </c>
      <c r="BE1135" s="143">
        <f t="shared" si="14"/>
        <v>0</v>
      </c>
      <c r="BF1135" s="143">
        <f t="shared" si="15"/>
        <v>0</v>
      </c>
      <c r="BG1135" s="143">
        <f t="shared" si="16"/>
        <v>0</v>
      </c>
      <c r="BH1135" s="143">
        <f t="shared" si="17"/>
        <v>0</v>
      </c>
      <c r="BI1135" s="143">
        <f t="shared" si="18"/>
        <v>0</v>
      </c>
      <c r="BJ1135" s="17" t="s">
        <v>80</v>
      </c>
      <c r="BK1135" s="143">
        <f t="shared" si="19"/>
        <v>0</v>
      </c>
      <c r="BL1135" s="17" t="s">
        <v>241</v>
      </c>
      <c r="BM1135" s="142" t="s">
        <v>1774</v>
      </c>
    </row>
    <row r="1136" spans="2:65" s="1" customFormat="1" ht="24.2" customHeight="1">
      <c r="B1136" s="32"/>
      <c r="C1136" s="131" t="s">
        <v>1775</v>
      </c>
      <c r="D1136" s="131" t="s">
        <v>149</v>
      </c>
      <c r="E1136" s="132" t="s">
        <v>1776</v>
      </c>
      <c r="F1136" s="133" t="s">
        <v>1773</v>
      </c>
      <c r="G1136" s="134" t="s">
        <v>787</v>
      </c>
      <c r="H1136" s="135">
        <v>2</v>
      </c>
      <c r="I1136" s="136"/>
      <c r="J1136" s="137">
        <f t="shared" si="1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11"/>
        <v>0</v>
      </c>
      <c r="Q1136" s="140">
        <v>0</v>
      </c>
      <c r="R1136" s="140">
        <f t="shared" si="12"/>
        <v>0</v>
      </c>
      <c r="S1136" s="140">
        <v>0</v>
      </c>
      <c r="T1136" s="141">
        <f t="shared" si="13"/>
        <v>0</v>
      </c>
      <c r="AR1136" s="142" t="s">
        <v>241</v>
      </c>
      <c r="AT1136" s="142" t="s">
        <v>149</v>
      </c>
      <c r="AU1136" s="142" t="s">
        <v>82</v>
      </c>
      <c r="AY1136" s="17" t="s">
        <v>146</v>
      </c>
      <c r="BE1136" s="143">
        <f t="shared" si="14"/>
        <v>0</v>
      </c>
      <c r="BF1136" s="143">
        <f t="shared" si="15"/>
        <v>0</v>
      </c>
      <c r="BG1136" s="143">
        <f t="shared" si="16"/>
        <v>0</v>
      </c>
      <c r="BH1136" s="143">
        <f t="shared" si="17"/>
        <v>0</v>
      </c>
      <c r="BI1136" s="143">
        <f t="shared" si="18"/>
        <v>0</v>
      </c>
      <c r="BJ1136" s="17" t="s">
        <v>80</v>
      </c>
      <c r="BK1136" s="143">
        <f t="shared" si="19"/>
        <v>0</v>
      </c>
      <c r="BL1136" s="17" t="s">
        <v>241</v>
      </c>
      <c r="BM1136" s="142" t="s">
        <v>1777</v>
      </c>
    </row>
    <row r="1137" spans="2:65" s="1" customFormat="1" ht="24.2" customHeight="1">
      <c r="B1137" s="32"/>
      <c r="C1137" s="131" t="s">
        <v>1778</v>
      </c>
      <c r="D1137" s="131" t="s">
        <v>149</v>
      </c>
      <c r="E1137" s="132" t="s">
        <v>1779</v>
      </c>
      <c r="F1137" s="133" t="s">
        <v>1780</v>
      </c>
      <c r="G1137" s="134" t="s">
        <v>787</v>
      </c>
      <c r="H1137" s="135">
        <v>4</v>
      </c>
      <c r="I1137" s="136"/>
      <c r="J1137" s="137">
        <f t="shared" si="1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11"/>
        <v>0</v>
      </c>
      <c r="Q1137" s="140">
        <v>0</v>
      </c>
      <c r="R1137" s="140">
        <f t="shared" si="12"/>
        <v>0</v>
      </c>
      <c r="S1137" s="140">
        <v>0</v>
      </c>
      <c r="T1137" s="141">
        <f t="shared" si="13"/>
        <v>0</v>
      </c>
      <c r="AR1137" s="142" t="s">
        <v>241</v>
      </c>
      <c r="AT1137" s="142" t="s">
        <v>149</v>
      </c>
      <c r="AU1137" s="142" t="s">
        <v>82</v>
      </c>
      <c r="AY1137" s="17" t="s">
        <v>146</v>
      </c>
      <c r="BE1137" s="143">
        <f t="shared" si="14"/>
        <v>0</v>
      </c>
      <c r="BF1137" s="143">
        <f t="shared" si="15"/>
        <v>0</v>
      </c>
      <c r="BG1137" s="143">
        <f t="shared" si="16"/>
        <v>0</v>
      </c>
      <c r="BH1137" s="143">
        <f t="shared" si="17"/>
        <v>0</v>
      </c>
      <c r="BI1137" s="143">
        <f t="shared" si="18"/>
        <v>0</v>
      </c>
      <c r="BJ1137" s="17" t="s">
        <v>80</v>
      </c>
      <c r="BK1137" s="143">
        <f t="shared" si="19"/>
        <v>0</v>
      </c>
      <c r="BL1137" s="17" t="s">
        <v>241</v>
      </c>
      <c r="BM1137" s="142" t="s">
        <v>1781</v>
      </c>
    </row>
    <row r="1138" spans="2:65" s="1" customFormat="1" ht="24.2" customHeight="1">
      <c r="B1138" s="32"/>
      <c r="C1138" s="131" t="s">
        <v>1782</v>
      </c>
      <c r="D1138" s="131" t="s">
        <v>149</v>
      </c>
      <c r="E1138" s="132" t="s">
        <v>1783</v>
      </c>
      <c r="F1138" s="133" t="s">
        <v>1780</v>
      </c>
      <c r="G1138" s="134" t="s">
        <v>787</v>
      </c>
      <c r="H1138" s="135">
        <v>4</v>
      </c>
      <c r="I1138" s="136"/>
      <c r="J1138" s="137">
        <f t="shared" si="1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11"/>
        <v>0</v>
      </c>
      <c r="Q1138" s="140">
        <v>0</v>
      </c>
      <c r="R1138" s="140">
        <f t="shared" si="12"/>
        <v>0</v>
      </c>
      <c r="S1138" s="140">
        <v>0</v>
      </c>
      <c r="T1138" s="141">
        <f t="shared" si="13"/>
        <v>0</v>
      </c>
      <c r="AR1138" s="142" t="s">
        <v>241</v>
      </c>
      <c r="AT1138" s="142" t="s">
        <v>149</v>
      </c>
      <c r="AU1138" s="142" t="s">
        <v>82</v>
      </c>
      <c r="AY1138" s="17" t="s">
        <v>146</v>
      </c>
      <c r="BE1138" s="143">
        <f t="shared" si="14"/>
        <v>0</v>
      </c>
      <c r="BF1138" s="143">
        <f t="shared" si="15"/>
        <v>0</v>
      </c>
      <c r="BG1138" s="143">
        <f t="shared" si="16"/>
        <v>0</v>
      </c>
      <c r="BH1138" s="143">
        <f t="shared" si="17"/>
        <v>0</v>
      </c>
      <c r="BI1138" s="143">
        <f t="shared" si="18"/>
        <v>0</v>
      </c>
      <c r="BJ1138" s="17" t="s">
        <v>80</v>
      </c>
      <c r="BK1138" s="143">
        <f t="shared" si="19"/>
        <v>0</v>
      </c>
      <c r="BL1138" s="17" t="s">
        <v>241</v>
      </c>
      <c r="BM1138" s="142" t="s">
        <v>1784</v>
      </c>
    </row>
    <row r="1139" spans="2:65" s="1" customFormat="1" ht="24.2" customHeight="1">
      <c r="B1139" s="32"/>
      <c r="C1139" s="131" t="s">
        <v>1785</v>
      </c>
      <c r="D1139" s="131" t="s">
        <v>149</v>
      </c>
      <c r="E1139" s="132" t="s">
        <v>1786</v>
      </c>
      <c r="F1139" s="133" t="s">
        <v>1787</v>
      </c>
      <c r="G1139" s="134" t="s">
        <v>787</v>
      </c>
      <c r="H1139" s="135">
        <v>1</v>
      </c>
      <c r="I1139" s="136"/>
      <c r="J1139" s="137">
        <f t="shared" si="1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11"/>
        <v>0</v>
      </c>
      <c r="Q1139" s="140">
        <v>0</v>
      </c>
      <c r="R1139" s="140">
        <f t="shared" si="12"/>
        <v>0</v>
      </c>
      <c r="S1139" s="140">
        <v>0</v>
      </c>
      <c r="T1139" s="141">
        <f t="shared" si="13"/>
        <v>0</v>
      </c>
      <c r="AR1139" s="142" t="s">
        <v>241</v>
      </c>
      <c r="AT1139" s="142" t="s">
        <v>149</v>
      </c>
      <c r="AU1139" s="142" t="s">
        <v>82</v>
      </c>
      <c r="AY1139" s="17" t="s">
        <v>146</v>
      </c>
      <c r="BE1139" s="143">
        <f t="shared" si="14"/>
        <v>0</v>
      </c>
      <c r="BF1139" s="143">
        <f t="shared" si="15"/>
        <v>0</v>
      </c>
      <c r="BG1139" s="143">
        <f t="shared" si="16"/>
        <v>0</v>
      </c>
      <c r="BH1139" s="143">
        <f t="shared" si="17"/>
        <v>0</v>
      </c>
      <c r="BI1139" s="143">
        <f t="shared" si="18"/>
        <v>0</v>
      </c>
      <c r="BJ1139" s="17" t="s">
        <v>80</v>
      </c>
      <c r="BK1139" s="143">
        <f t="shared" si="19"/>
        <v>0</v>
      </c>
      <c r="BL1139" s="17" t="s">
        <v>241</v>
      </c>
      <c r="BM1139" s="142" t="s">
        <v>1788</v>
      </c>
    </row>
    <row r="1140" spans="2:65" s="1" customFormat="1" ht="24.2" customHeight="1">
      <c r="B1140" s="32"/>
      <c r="C1140" s="131" t="s">
        <v>1789</v>
      </c>
      <c r="D1140" s="131" t="s">
        <v>149</v>
      </c>
      <c r="E1140" s="132" t="s">
        <v>1790</v>
      </c>
      <c r="F1140" s="133" t="s">
        <v>1791</v>
      </c>
      <c r="G1140" s="134" t="s">
        <v>787</v>
      </c>
      <c r="H1140" s="135">
        <v>1</v>
      </c>
      <c r="I1140" s="136"/>
      <c r="J1140" s="137">
        <f t="shared" si="1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11"/>
        <v>0</v>
      </c>
      <c r="Q1140" s="140">
        <v>0</v>
      </c>
      <c r="R1140" s="140">
        <f t="shared" si="12"/>
        <v>0</v>
      </c>
      <c r="S1140" s="140">
        <v>0</v>
      </c>
      <c r="T1140" s="141">
        <f t="shared" si="13"/>
        <v>0</v>
      </c>
      <c r="AR1140" s="142" t="s">
        <v>241</v>
      </c>
      <c r="AT1140" s="142" t="s">
        <v>149</v>
      </c>
      <c r="AU1140" s="142" t="s">
        <v>82</v>
      </c>
      <c r="AY1140" s="17" t="s">
        <v>146</v>
      </c>
      <c r="BE1140" s="143">
        <f t="shared" si="14"/>
        <v>0</v>
      </c>
      <c r="BF1140" s="143">
        <f t="shared" si="15"/>
        <v>0</v>
      </c>
      <c r="BG1140" s="143">
        <f t="shared" si="16"/>
        <v>0</v>
      </c>
      <c r="BH1140" s="143">
        <f t="shared" si="17"/>
        <v>0</v>
      </c>
      <c r="BI1140" s="143">
        <f t="shared" si="18"/>
        <v>0</v>
      </c>
      <c r="BJ1140" s="17" t="s">
        <v>80</v>
      </c>
      <c r="BK1140" s="143">
        <f t="shared" si="19"/>
        <v>0</v>
      </c>
      <c r="BL1140" s="17" t="s">
        <v>241</v>
      </c>
      <c r="BM1140" s="142" t="s">
        <v>1792</v>
      </c>
    </row>
    <row r="1141" spans="2:65" s="1" customFormat="1" ht="24.2" customHeight="1">
      <c r="B1141" s="32"/>
      <c r="C1141" s="131" t="s">
        <v>1793</v>
      </c>
      <c r="D1141" s="131" t="s">
        <v>149</v>
      </c>
      <c r="E1141" s="132" t="s">
        <v>1794</v>
      </c>
      <c r="F1141" s="133" t="s">
        <v>1791</v>
      </c>
      <c r="G1141" s="134" t="s">
        <v>787</v>
      </c>
      <c r="H1141" s="135">
        <v>1</v>
      </c>
      <c r="I1141" s="136"/>
      <c r="J1141" s="137">
        <f t="shared" si="1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11"/>
        <v>0</v>
      </c>
      <c r="Q1141" s="140">
        <v>0</v>
      </c>
      <c r="R1141" s="140">
        <f t="shared" si="12"/>
        <v>0</v>
      </c>
      <c r="S1141" s="140">
        <v>0</v>
      </c>
      <c r="T1141" s="141">
        <f t="shared" si="13"/>
        <v>0</v>
      </c>
      <c r="AR1141" s="142" t="s">
        <v>241</v>
      </c>
      <c r="AT1141" s="142" t="s">
        <v>149</v>
      </c>
      <c r="AU1141" s="142" t="s">
        <v>82</v>
      </c>
      <c r="AY1141" s="17" t="s">
        <v>146</v>
      </c>
      <c r="BE1141" s="143">
        <f t="shared" si="14"/>
        <v>0</v>
      </c>
      <c r="BF1141" s="143">
        <f t="shared" si="15"/>
        <v>0</v>
      </c>
      <c r="BG1141" s="143">
        <f t="shared" si="16"/>
        <v>0</v>
      </c>
      <c r="BH1141" s="143">
        <f t="shared" si="17"/>
        <v>0</v>
      </c>
      <c r="BI1141" s="143">
        <f t="shared" si="18"/>
        <v>0</v>
      </c>
      <c r="BJ1141" s="17" t="s">
        <v>80</v>
      </c>
      <c r="BK1141" s="143">
        <f t="shared" si="19"/>
        <v>0</v>
      </c>
      <c r="BL1141" s="17" t="s">
        <v>241</v>
      </c>
      <c r="BM1141" s="142" t="s">
        <v>1795</v>
      </c>
    </row>
    <row r="1142" spans="2:65" s="1" customFormat="1" ht="24.2" customHeight="1">
      <c r="B1142" s="32"/>
      <c r="C1142" s="131" t="s">
        <v>1796</v>
      </c>
      <c r="D1142" s="131" t="s">
        <v>149</v>
      </c>
      <c r="E1142" s="132" t="s">
        <v>1797</v>
      </c>
      <c r="F1142" s="133" t="s">
        <v>1798</v>
      </c>
      <c r="G1142" s="134" t="s">
        <v>787</v>
      </c>
      <c r="H1142" s="135">
        <v>1</v>
      </c>
      <c r="I1142" s="136"/>
      <c r="J1142" s="137">
        <f t="shared" si="10"/>
        <v>0</v>
      </c>
      <c r="K1142" s="133" t="s">
        <v>19</v>
      </c>
      <c r="L1142" s="32"/>
      <c r="M1142" s="138" t="s">
        <v>19</v>
      </c>
      <c r="N1142" s="139" t="s">
        <v>43</v>
      </c>
      <c r="P1142" s="140">
        <f t="shared" si="11"/>
        <v>0</v>
      </c>
      <c r="Q1142" s="140">
        <v>0</v>
      </c>
      <c r="R1142" s="140">
        <f t="shared" si="12"/>
        <v>0</v>
      </c>
      <c r="S1142" s="140">
        <v>0</v>
      </c>
      <c r="T1142" s="141">
        <f t="shared" si="13"/>
        <v>0</v>
      </c>
      <c r="AR1142" s="142" t="s">
        <v>241</v>
      </c>
      <c r="AT1142" s="142" t="s">
        <v>149</v>
      </c>
      <c r="AU1142" s="142" t="s">
        <v>82</v>
      </c>
      <c r="AY1142" s="17" t="s">
        <v>146</v>
      </c>
      <c r="BE1142" s="143">
        <f t="shared" si="14"/>
        <v>0</v>
      </c>
      <c r="BF1142" s="143">
        <f t="shared" si="15"/>
        <v>0</v>
      </c>
      <c r="BG1142" s="143">
        <f t="shared" si="16"/>
        <v>0</v>
      </c>
      <c r="BH1142" s="143">
        <f t="shared" si="17"/>
        <v>0</v>
      </c>
      <c r="BI1142" s="143">
        <f t="shared" si="18"/>
        <v>0</v>
      </c>
      <c r="BJ1142" s="17" t="s">
        <v>80</v>
      </c>
      <c r="BK1142" s="143">
        <f t="shared" si="19"/>
        <v>0</v>
      </c>
      <c r="BL1142" s="17" t="s">
        <v>241</v>
      </c>
      <c r="BM1142" s="142" t="s">
        <v>1799</v>
      </c>
    </row>
    <row r="1143" spans="2:65" s="1" customFormat="1" ht="16.5" customHeight="1">
      <c r="B1143" s="32"/>
      <c r="C1143" s="131" t="s">
        <v>1800</v>
      </c>
      <c r="D1143" s="131" t="s">
        <v>149</v>
      </c>
      <c r="E1143" s="132" t="s">
        <v>1801</v>
      </c>
      <c r="F1143" s="133" t="s">
        <v>1802</v>
      </c>
      <c r="G1143" s="134" t="s">
        <v>787</v>
      </c>
      <c r="H1143" s="135">
        <v>1</v>
      </c>
      <c r="I1143" s="136"/>
      <c r="J1143" s="137">
        <f t="shared" si="10"/>
        <v>0</v>
      </c>
      <c r="K1143" s="133" t="s">
        <v>19</v>
      </c>
      <c r="L1143" s="32"/>
      <c r="M1143" s="138" t="s">
        <v>19</v>
      </c>
      <c r="N1143" s="139" t="s">
        <v>43</v>
      </c>
      <c r="P1143" s="140">
        <f t="shared" si="11"/>
        <v>0</v>
      </c>
      <c r="Q1143" s="140">
        <v>0</v>
      </c>
      <c r="R1143" s="140">
        <f t="shared" si="12"/>
        <v>0</v>
      </c>
      <c r="S1143" s="140">
        <v>0</v>
      </c>
      <c r="T1143" s="141">
        <f t="shared" si="13"/>
        <v>0</v>
      </c>
      <c r="AR1143" s="142" t="s">
        <v>241</v>
      </c>
      <c r="AT1143" s="142" t="s">
        <v>149</v>
      </c>
      <c r="AU1143" s="142" t="s">
        <v>82</v>
      </c>
      <c r="AY1143" s="17" t="s">
        <v>146</v>
      </c>
      <c r="BE1143" s="143">
        <f t="shared" si="14"/>
        <v>0</v>
      </c>
      <c r="BF1143" s="143">
        <f t="shared" si="15"/>
        <v>0</v>
      </c>
      <c r="BG1143" s="143">
        <f t="shared" si="16"/>
        <v>0</v>
      </c>
      <c r="BH1143" s="143">
        <f t="shared" si="17"/>
        <v>0</v>
      </c>
      <c r="BI1143" s="143">
        <f t="shared" si="18"/>
        <v>0</v>
      </c>
      <c r="BJ1143" s="17" t="s">
        <v>80</v>
      </c>
      <c r="BK1143" s="143">
        <f t="shared" si="19"/>
        <v>0</v>
      </c>
      <c r="BL1143" s="17" t="s">
        <v>241</v>
      </c>
      <c r="BM1143" s="142" t="s">
        <v>1803</v>
      </c>
    </row>
    <row r="1144" spans="2:65" s="1" customFormat="1" ht="24.2" customHeight="1">
      <c r="B1144" s="32"/>
      <c r="C1144" s="131" t="s">
        <v>1804</v>
      </c>
      <c r="D1144" s="131" t="s">
        <v>149</v>
      </c>
      <c r="E1144" s="132" t="s">
        <v>1805</v>
      </c>
      <c r="F1144" s="133" t="s">
        <v>1806</v>
      </c>
      <c r="G1144" s="134" t="s">
        <v>213</v>
      </c>
      <c r="H1144" s="135">
        <v>0.41499999999999998</v>
      </c>
      <c r="I1144" s="136"/>
      <c r="J1144" s="137">
        <f t="shared" si="10"/>
        <v>0</v>
      </c>
      <c r="K1144" s="133" t="s">
        <v>638</v>
      </c>
      <c r="L1144" s="32"/>
      <c r="M1144" s="138" t="s">
        <v>19</v>
      </c>
      <c r="N1144" s="139" t="s">
        <v>43</v>
      </c>
      <c r="P1144" s="140">
        <f t="shared" si="11"/>
        <v>0</v>
      </c>
      <c r="Q1144" s="140">
        <v>0</v>
      </c>
      <c r="R1144" s="140">
        <f t="shared" si="12"/>
        <v>0</v>
      </c>
      <c r="S1144" s="140">
        <v>0</v>
      </c>
      <c r="T1144" s="141">
        <f t="shared" si="13"/>
        <v>0</v>
      </c>
      <c r="AR1144" s="142" t="s">
        <v>241</v>
      </c>
      <c r="AT1144" s="142" t="s">
        <v>149</v>
      </c>
      <c r="AU1144" s="142" t="s">
        <v>82</v>
      </c>
      <c r="AY1144" s="17" t="s">
        <v>146</v>
      </c>
      <c r="BE1144" s="143">
        <f t="shared" si="14"/>
        <v>0</v>
      </c>
      <c r="BF1144" s="143">
        <f t="shared" si="15"/>
        <v>0</v>
      </c>
      <c r="BG1144" s="143">
        <f t="shared" si="16"/>
        <v>0</v>
      </c>
      <c r="BH1144" s="143">
        <f t="shared" si="17"/>
        <v>0</v>
      </c>
      <c r="BI1144" s="143">
        <f t="shared" si="18"/>
        <v>0</v>
      </c>
      <c r="BJ1144" s="17" t="s">
        <v>80</v>
      </c>
      <c r="BK1144" s="143">
        <f t="shared" si="19"/>
        <v>0</v>
      </c>
      <c r="BL1144" s="17" t="s">
        <v>241</v>
      </c>
      <c r="BM1144" s="142" t="s">
        <v>1807</v>
      </c>
    </row>
    <row r="1145" spans="2:65" s="1" customFormat="1" ht="11.25">
      <c r="B1145" s="32"/>
      <c r="D1145" s="144" t="s">
        <v>155</v>
      </c>
      <c r="F1145" s="145" t="s">
        <v>1808</v>
      </c>
      <c r="I1145" s="146"/>
      <c r="L1145" s="32"/>
      <c r="M1145" s="147"/>
      <c r="T1145" s="53"/>
      <c r="AT1145" s="17" t="s">
        <v>155</v>
      </c>
      <c r="AU1145" s="17" t="s">
        <v>82</v>
      </c>
    </row>
    <row r="1146" spans="2:65" s="11" customFormat="1" ht="22.9" customHeight="1">
      <c r="B1146" s="119"/>
      <c r="D1146" s="120" t="s">
        <v>71</v>
      </c>
      <c r="E1146" s="129" t="s">
        <v>324</v>
      </c>
      <c r="F1146" s="129" t="s">
        <v>325</v>
      </c>
      <c r="I1146" s="122"/>
      <c r="J1146" s="130">
        <f>BK1146</f>
        <v>0</v>
      </c>
      <c r="L1146" s="119"/>
      <c r="M1146" s="124"/>
      <c r="P1146" s="125">
        <f>SUM(P1147:P1175)</f>
        <v>0</v>
      </c>
      <c r="R1146" s="125">
        <f>SUM(R1147:R1175)</f>
        <v>0</v>
      </c>
      <c r="T1146" s="126">
        <f>SUM(T1147:T1175)</f>
        <v>0.24959999999999999</v>
      </c>
      <c r="AR1146" s="120" t="s">
        <v>82</v>
      </c>
      <c r="AT1146" s="127" t="s">
        <v>71</v>
      </c>
      <c r="AU1146" s="127" t="s">
        <v>80</v>
      </c>
      <c r="AY1146" s="120" t="s">
        <v>146</v>
      </c>
      <c r="BK1146" s="128">
        <f>SUM(BK1147:BK1175)</f>
        <v>0</v>
      </c>
    </row>
    <row r="1147" spans="2:65" s="1" customFormat="1" ht="16.5" customHeight="1">
      <c r="B1147" s="32"/>
      <c r="C1147" s="131" t="s">
        <v>1809</v>
      </c>
      <c r="D1147" s="131" t="s">
        <v>149</v>
      </c>
      <c r="E1147" s="132" t="s">
        <v>1810</v>
      </c>
      <c r="F1147" s="133" t="s">
        <v>1811</v>
      </c>
      <c r="G1147" s="134" t="s">
        <v>297</v>
      </c>
      <c r="H1147" s="135">
        <v>15.6</v>
      </c>
      <c r="I1147" s="136"/>
      <c r="J1147" s="137">
        <f>ROUND(I1147*H1147,2)</f>
        <v>0</v>
      </c>
      <c r="K1147" s="133" t="s">
        <v>638</v>
      </c>
      <c r="L1147" s="32"/>
      <c r="M1147" s="138" t="s">
        <v>19</v>
      </c>
      <c r="N1147" s="139" t="s">
        <v>43</v>
      </c>
      <c r="P1147" s="140">
        <f>O1147*H1147</f>
        <v>0</v>
      </c>
      <c r="Q1147" s="140">
        <v>0</v>
      </c>
      <c r="R1147" s="140">
        <f>Q1147*H1147</f>
        <v>0</v>
      </c>
      <c r="S1147" s="140">
        <v>1.6E-2</v>
      </c>
      <c r="T1147" s="141">
        <f>S1147*H1147</f>
        <v>0.24959999999999999</v>
      </c>
      <c r="AR1147" s="142" t="s">
        <v>241</v>
      </c>
      <c r="AT1147" s="142" t="s">
        <v>149</v>
      </c>
      <c r="AU1147" s="142" t="s">
        <v>82</v>
      </c>
      <c r="AY1147" s="17" t="s">
        <v>146</v>
      </c>
      <c r="BE1147" s="143">
        <f>IF(N1147="základní",J1147,0)</f>
        <v>0</v>
      </c>
      <c r="BF1147" s="143">
        <f>IF(N1147="snížená",J1147,0)</f>
        <v>0</v>
      </c>
      <c r="BG1147" s="143">
        <f>IF(N1147="zákl. přenesená",J1147,0)</f>
        <v>0</v>
      </c>
      <c r="BH1147" s="143">
        <f>IF(N1147="sníž. přenesená",J1147,0)</f>
        <v>0</v>
      </c>
      <c r="BI1147" s="143">
        <f>IF(N1147="nulová",J1147,0)</f>
        <v>0</v>
      </c>
      <c r="BJ1147" s="17" t="s">
        <v>80</v>
      </c>
      <c r="BK1147" s="143">
        <f>ROUND(I1147*H1147,2)</f>
        <v>0</v>
      </c>
      <c r="BL1147" s="17" t="s">
        <v>241</v>
      </c>
      <c r="BM1147" s="142" t="s">
        <v>1812</v>
      </c>
    </row>
    <row r="1148" spans="2:65" s="1" customFormat="1" ht="11.25">
      <c r="B1148" s="32"/>
      <c r="D1148" s="144" t="s">
        <v>155</v>
      </c>
      <c r="F1148" s="145" t="s">
        <v>1813</v>
      </c>
      <c r="I1148" s="146"/>
      <c r="L1148" s="32"/>
      <c r="M1148" s="147"/>
      <c r="T1148" s="53"/>
      <c r="AT1148" s="17" t="s">
        <v>155</v>
      </c>
      <c r="AU1148" s="17" t="s">
        <v>82</v>
      </c>
    </row>
    <row r="1149" spans="2:65" s="12" customFormat="1" ht="11.25">
      <c r="B1149" s="148"/>
      <c r="D1149" s="149" t="s">
        <v>157</v>
      </c>
      <c r="E1149" s="150" t="s">
        <v>19</v>
      </c>
      <c r="F1149" s="151" t="s">
        <v>1814</v>
      </c>
      <c r="H1149" s="150" t="s">
        <v>19</v>
      </c>
      <c r="I1149" s="152"/>
      <c r="L1149" s="148"/>
      <c r="M1149" s="153"/>
      <c r="T1149" s="154"/>
      <c r="AT1149" s="150" t="s">
        <v>157</v>
      </c>
      <c r="AU1149" s="150" t="s">
        <v>82</v>
      </c>
      <c r="AV1149" s="12" t="s">
        <v>80</v>
      </c>
      <c r="AW1149" s="12" t="s">
        <v>33</v>
      </c>
      <c r="AX1149" s="12" t="s">
        <v>72</v>
      </c>
      <c r="AY1149" s="150" t="s">
        <v>146</v>
      </c>
    </row>
    <row r="1150" spans="2:65" s="13" customFormat="1" ht="11.25">
      <c r="B1150" s="155"/>
      <c r="D1150" s="149" t="s">
        <v>157</v>
      </c>
      <c r="E1150" s="156" t="s">
        <v>19</v>
      </c>
      <c r="F1150" s="157" t="s">
        <v>1815</v>
      </c>
      <c r="H1150" s="158">
        <v>15.6</v>
      </c>
      <c r="I1150" s="159"/>
      <c r="L1150" s="155"/>
      <c r="M1150" s="160"/>
      <c r="T1150" s="161"/>
      <c r="AT1150" s="156" t="s">
        <v>157</v>
      </c>
      <c r="AU1150" s="156" t="s">
        <v>82</v>
      </c>
      <c r="AV1150" s="13" t="s">
        <v>82</v>
      </c>
      <c r="AW1150" s="13" t="s">
        <v>33</v>
      </c>
      <c r="AX1150" s="13" t="s">
        <v>80</v>
      </c>
      <c r="AY1150" s="156" t="s">
        <v>146</v>
      </c>
    </row>
    <row r="1151" spans="2:65" s="1" customFormat="1" ht="24.2" customHeight="1">
      <c r="B1151" s="32"/>
      <c r="C1151" s="131" t="s">
        <v>1816</v>
      </c>
      <c r="D1151" s="131" t="s">
        <v>149</v>
      </c>
      <c r="E1151" s="132" t="s">
        <v>1817</v>
      </c>
      <c r="F1151" s="133" t="s">
        <v>1818</v>
      </c>
      <c r="G1151" s="134" t="s">
        <v>787</v>
      </c>
      <c r="H1151" s="135">
        <v>3</v>
      </c>
      <c r="I1151" s="136"/>
      <c r="J1151" s="137">
        <f t="shared" ref="J1151:J1174" si="20">ROUND(I1151*H1151,2)</f>
        <v>0</v>
      </c>
      <c r="K1151" s="133" t="s">
        <v>19</v>
      </c>
      <c r="L1151" s="32"/>
      <c r="M1151" s="138" t="s">
        <v>19</v>
      </c>
      <c r="N1151" s="139" t="s">
        <v>43</v>
      </c>
      <c r="P1151" s="140">
        <f t="shared" ref="P1151:P1174" si="21">O1151*H1151</f>
        <v>0</v>
      </c>
      <c r="Q1151" s="140">
        <v>0</v>
      </c>
      <c r="R1151" s="140">
        <f t="shared" ref="R1151:R1174" si="22">Q1151*H1151</f>
        <v>0</v>
      </c>
      <c r="S1151" s="140">
        <v>0</v>
      </c>
      <c r="T1151" s="141">
        <f t="shared" ref="T1151:T1174" si="23">S1151*H1151</f>
        <v>0</v>
      </c>
      <c r="AR1151" s="142" t="s">
        <v>241</v>
      </c>
      <c r="AT1151" s="142" t="s">
        <v>149</v>
      </c>
      <c r="AU1151" s="142" t="s">
        <v>82</v>
      </c>
      <c r="AY1151" s="17" t="s">
        <v>146</v>
      </c>
      <c r="BE1151" s="143">
        <f t="shared" ref="BE1151:BE1174" si="24">IF(N1151="základní",J1151,0)</f>
        <v>0</v>
      </c>
      <c r="BF1151" s="143">
        <f t="shared" ref="BF1151:BF1174" si="25">IF(N1151="snížená",J1151,0)</f>
        <v>0</v>
      </c>
      <c r="BG1151" s="143">
        <f t="shared" ref="BG1151:BG1174" si="26">IF(N1151="zákl. přenesená",J1151,0)</f>
        <v>0</v>
      </c>
      <c r="BH1151" s="143">
        <f t="shared" ref="BH1151:BH1174" si="27">IF(N1151="sníž. přenesená",J1151,0)</f>
        <v>0</v>
      </c>
      <c r="BI1151" s="143">
        <f t="shared" ref="BI1151:BI1174" si="28">IF(N1151="nulová",J1151,0)</f>
        <v>0</v>
      </c>
      <c r="BJ1151" s="17" t="s">
        <v>80</v>
      </c>
      <c r="BK1151" s="143">
        <f t="shared" ref="BK1151:BK1174" si="29">ROUND(I1151*H1151,2)</f>
        <v>0</v>
      </c>
      <c r="BL1151" s="17" t="s">
        <v>241</v>
      </c>
      <c r="BM1151" s="142" t="s">
        <v>1819</v>
      </c>
    </row>
    <row r="1152" spans="2:65" s="1" customFormat="1" ht="33" customHeight="1">
      <c r="B1152" s="32"/>
      <c r="C1152" s="131" t="s">
        <v>1820</v>
      </c>
      <c r="D1152" s="131" t="s">
        <v>149</v>
      </c>
      <c r="E1152" s="132" t="s">
        <v>1821</v>
      </c>
      <c r="F1152" s="133" t="s">
        <v>1822</v>
      </c>
      <c r="G1152" s="134" t="s">
        <v>787</v>
      </c>
      <c r="H1152" s="135">
        <v>1</v>
      </c>
      <c r="I1152" s="136"/>
      <c r="J1152" s="137">
        <f t="shared" si="20"/>
        <v>0</v>
      </c>
      <c r="K1152" s="133" t="s">
        <v>19</v>
      </c>
      <c r="L1152" s="32"/>
      <c r="M1152" s="138" t="s">
        <v>19</v>
      </c>
      <c r="N1152" s="139" t="s">
        <v>43</v>
      </c>
      <c r="P1152" s="140">
        <f t="shared" si="21"/>
        <v>0</v>
      </c>
      <c r="Q1152" s="140">
        <v>0</v>
      </c>
      <c r="R1152" s="140">
        <f t="shared" si="22"/>
        <v>0</v>
      </c>
      <c r="S1152" s="140">
        <v>0</v>
      </c>
      <c r="T1152" s="141">
        <f t="shared" si="23"/>
        <v>0</v>
      </c>
      <c r="AR1152" s="142" t="s">
        <v>241</v>
      </c>
      <c r="AT1152" s="142" t="s">
        <v>149</v>
      </c>
      <c r="AU1152" s="142" t="s">
        <v>82</v>
      </c>
      <c r="AY1152" s="17" t="s">
        <v>146</v>
      </c>
      <c r="BE1152" s="143">
        <f t="shared" si="24"/>
        <v>0</v>
      </c>
      <c r="BF1152" s="143">
        <f t="shared" si="25"/>
        <v>0</v>
      </c>
      <c r="BG1152" s="143">
        <f t="shared" si="26"/>
        <v>0</v>
      </c>
      <c r="BH1152" s="143">
        <f t="shared" si="27"/>
        <v>0</v>
      </c>
      <c r="BI1152" s="143">
        <f t="shared" si="28"/>
        <v>0</v>
      </c>
      <c r="BJ1152" s="17" t="s">
        <v>80</v>
      </c>
      <c r="BK1152" s="143">
        <f t="shared" si="29"/>
        <v>0</v>
      </c>
      <c r="BL1152" s="17" t="s">
        <v>241</v>
      </c>
      <c r="BM1152" s="142" t="s">
        <v>1823</v>
      </c>
    </row>
    <row r="1153" spans="2:65" s="1" customFormat="1" ht="33" customHeight="1">
      <c r="B1153" s="32"/>
      <c r="C1153" s="131" t="s">
        <v>1824</v>
      </c>
      <c r="D1153" s="131" t="s">
        <v>149</v>
      </c>
      <c r="E1153" s="132" t="s">
        <v>1825</v>
      </c>
      <c r="F1153" s="133" t="s">
        <v>1826</v>
      </c>
      <c r="G1153" s="134" t="s">
        <v>787</v>
      </c>
      <c r="H1153" s="135">
        <v>1</v>
      </c>
      <c r="I1153" s="136"/>
      <c r="J1153" s="137">
        <f t="shared" si="20"/>
        <v>0</v>
      </c>
      <c r="K1153" s="133" t="s">
        <v>19</v>
      </c>
      <c r="L1153" s="32"/>
      <c r="M1153" s="138" t="s">
        <v>19</v>
      </c>
      <c r="N1153" s="139" t="s">
        <v>43</v>
      </c>
      <c r="P1153" s="140">
        <f t="shared" si="21"/>
        <v>0</v>
      </c>
      <c r="Q1153" s="140">
        <v>0</v>
      </c>
      <c r="R1153" s="140">
        <f t="shared" si="22"/>
        <v>0</v>
      </c>
      <c r="S1153" s="140">
        <v>0</v>
      </c>
      <c r="T1153" s="141">
        <f t="shared" si="23"/>
        <v>0</v>
      </c>
      <c r="AR1153" s="142" t="s">
        <v>241</v>
      </c>
      <c r="AT1153" s="142" t="s">
        <v>149</v>
      </c>
      <c r="AU1153" s="142" t="s">
        <v>82</v>
      </c>
      <c r="AY1153" s="17" t="s">
        <v>146</v>
      </c>
      <c r="BE1153" s="143">
        <f t="shared" si="24"/>
        <v>0</v>
      </c>
      <c r="BF1153" s="143">
        <f t="shared" si="25"/>
        <v>0</v>
      </c>
      <c r="BG1153" s="143">
        <f t="shared" si="26"/>
        <v>0</v>
      </c>
      <c r="BH1153" s="143">
        <f t="shared" si="27"/>
        <v>0</v>
      </c>
      <c r="BI1153" s="143">
        <f t="shared" si="28"/>
        <v>0</v>
      </c>
      <c r="BJ1153" s="17" t="s">
        <v>80</v>
      </c>
      <c r="BK1153" s="143">
        <f t="shared" si="29"/>
        <v>0</v>
      </c>
      <c r="BL1153" s="17" t="s">
        <v>241</v>
      </c>
      <c r="BM1153" s="142" t="s">
        <v>1827</v>
      </c>
    </row>
    <row r="1154" spans="2:65" s="1" customFormat="1" ht="37.9" customHeight="1">
      <c r="B1154" s="32"/>
      <c r="C1154" s="131" t="s">
        <v>1828</v>
      </c>
      <c r="D1154" s="131" t="s">
        <v>149</v>
      </c>
      <c r="E1154" s="132" t="s">
        <v>1829</v>
      </c>
      <c r="F1154" s="133" t="s">
        <v>1830</v>
      </c>
      <c r="G1154" s="134" t="s">
        <v>787</v>
      </c>
      <c r="H1154" s="135">
        <v>1</v>
      </c>
      <c r="I1154" s="136"/>
      <c r="J1154" s="137">
        <f t="shared" si="20"/>
        <v>0</v>
      </c>
      <c r="K1154" s="133" t="s">
        <v>19</v>
      </c>
      <c r="L1154" s="32"/>
      <c r="M1154" s="138" t="s">
        <v>19</v>
      </c>
      <c r="N1154" s="139" t="s">
        <v>43</v>
      </c>
      <c r="P1154" s="140">
        <f t="shared" si="21"/>
        <v>0</v>
      </c>
      <c r="Q1154" s="140">
        <v>0</v>
      </c>
      <c r="R1154" s="140">
        <f t="shared" si="22"/>
        <v>0</v>
      </c>
      <c r="S1154" s="140">
        <v>0</v>
      </c>
      <c r="T1154" s="141">
        <f t="shared" si="23"/>
        <v>0</v>
      </c>
      <c r="AR1154" s="142" t="s">
        <v>241</v>
      </c>
      <c r="AT1154" s="142" t="s">
        <v>149</v>
      </c>
      <c r="AU1154" s="142" t="s">
        <v>82</v>
      </c>
      <c r="AY1154" s="17" t="s">
        <v>146</v>
      </c>
      <c r="BE1154" s="143">
        <f t="shared" si="24"/>
        <v>0</v>
      </c>
      <c r="BF1154" s="143">
        <f t="shared" si="25"/>
        <v>0</v>
      </c>
      <c r="BG1154" s="143">
        <f t="shared" si="26"/>
        <v>0</v>
      </c>
      <c r="BH1154" s="143">
        <f t="shared" si="27"/>
        <v>0</v>
      </c>
      <c r="BI1154" s="143">
        <f t="shared" si="28"/>
        <v>0</v>
      </c>
      <c r="BJ1154" s="17" t="s">
        <v>80</v>
      </c>
      <c r="BK1154" s="143">
        <f t="shared" si="29"/>
        <v>0</v>
      </c>
      <c r="BL1154" s="17" t="s">
        <v>241</v>
      </c>
      <c r="BM1154" s="142" t="s">
        <v>1831</v>
      </c>
    </row>
    <row r="1155" spans="2:65" s="1" customFormat="1" ht="37.9" customHeight="1">
      <c r="B1155" s="32"/>
      <c r="C1155" s="131" t="s">
        <v>1832</v>
      </c>
      <c r="D1155" s="131" t="s">
        <v>149</v>
      </c>
      <c r="E1155" s="132" t="s">
        <v>1833</v>
      </c>
      <c r="F1155" s="133" t="s">
        <v>1834</v>
      </c>
      <c r="G1155" s="134" t="s">
        <v>787</v>
      </c>
      <c r="H1155" s="135">
        <v>3</v>
      </c>
      <c r="I1155" s="136"/>
      <c r="J1155" s="137">
        <f t="shared" si="20"/>
        <v>0</v>
      </c>
      <c r="K1155" s="133" t="s">
        <v>19</v>
      </c>
      <c r="L1155" s="32"/>
      <c r="M1155" s="138" t="s">
        <v>19</v>
      </c>
      <c r="N1155" s="139" t="s">
        <v>43</v>
      </c>
      <c r="P1155" s="140">
        <f t="shared" si="21"/>
        <v>0</v>
      </c>
      <c r="Q1155" s="140">
        <v>0</v>
      </c>
      <c r="R1155" s="140">
        <f t="shared" si="22"/>
        <v>0</v>
      </c>
      <c r="S1155" s="140">
        <v>0</v>
      </c>
      <c r="T1155" s="141">
        <f t="shared" si="23"/>
        <v>0</v>
      </c>
      <c r="AR1155" s="142" t="s">
        <v>241</v>
      </c>
      <c r="AT1155" s="142" t="s">
        <v>149</v>
      </c>
      <c r="AU1155" s="142" t="s">
        <v>82</v>
      </c>
      <c r="AY1155" s="17" t="s">
        <v>146</v>
      </c>
      <c r="BE1155" s="143">
        <f t="shared" si="24"/>
        <v>0</v>
      </c>
      <c r="BF1155" s="143">
        <f t="shared" si="25"/>
        <v>0</v>
      </c>
      <c r="BG1155" s="143">
        <f t="shared" si="26"/>
        <v>0</v>
      </c>
      <c r="BH1155" s="143">
        <f t="shared" si="27"/>
        <v>0</v>
      </c>
      <c r="BI1155" s="143">
        <f t="shared" si="28"/>
        <v>0</v>
      </c>
      <c r="BJ1155" s="17" t="s">
        <v>80</v>
      </c>
      <c r="BK1155" s="143">
        <f t="shared" si="29"/>
        <v>0</v>
      </c>
      <c r="BL1155" s="17" t="s">
        <v>241</v>
      </c>
      <c r="BM1155" s="142" t="s">
        <v>1835</v>
      </c>
    </row>
    <row r="1156" spans="2:65" s="1" customFormat="1" ht="24.2" customHeight="1">
      <c r="B1156" s="32"/>
      <c r="C1156" s="131" t="s">
        <v>1836</v>
      </c>
      <c r="D1156" s="131" t="s">
        <v>149</v>
      </c>
      <c r="E1156" s="132" t="s">
        <v>1837</v>
      </c>
      <c r="F1156" s="133" t="s">
        <v>1838</v>
      </c>
      <c r="G1156" s="134" t="s">
        <v>787</v>
      </c>
      <c r="H1156" s="135">
        <v>1</v>
      </c>
      <c r="I1156" s="136"/>
      <c r="J1156" s="137">
        <f t="shared" si="20"/>
        <v>0</v>
      </c>
      <c r="K1156" s="133" t="s">
        <v>19</v>
      </c>
      <c r="L1156" s="32"/>
      <c r="M1156" s="138" t="s">
        <v>19</v>
      </c>
      <c r="N1156" s="139" t="s">
        <v>43</v>
      </c>
      <c r="P1156" s="140">
        <f t="shared" si="21"/>
        <v>0</v>
      </c>
      <c r="Q1156" s="140">
        <v>0</v>
      </c>
      <c r="R1156" s="140">
        <f t="shared" si="22"/>
        <v>0</v>
      </c>
      <c r="S1156" s="140">
        <v>0</v>
      </c>
      <c r="T1156" s="141">
        <f t="shared" si="23"/>
        <v>0</v>
      </c>
      <c r="AR1156" s="142" t="s">
        <v>241</v>
      </c>
      <c r="AT1156" s="142" t="s">
        <v>149</v>
      </c>
      <c r="AU1156" s="142" t="s">
        <v>82</v>
      </c>
      <c r="AY1156" s="17" t="s">
        <v>146</v>
      </c>
      <c r="BE1156" s="143">
        <f t="shared" si="24"/>
        <v>0</v>
      </c>
      <c r="BF1156" s="143">
        <f t="shared" si="25"/>
        <v>0</v>
      </c>
      <c r="BG1156" s="143">
        <f t="shared" si="26"/>
        <v>0</v>
      </c>
      <c r="BH1156" s="143">
        <f t="shared" si="27"/>
        <v>0</v>
      </c>
      <c r="BI1156" s="143">
        <f t="shared" si="28"/>
        <v>0</v>
      </c>
      <c r="BJ1156" s="17" t="s">
        <v>80</v>
      </c>
      <c r="BK1156" s="143">
        <f t="shared" si="29"/>
        <v>0</v>
      </c>
      <c r="BL1156" s="17" t="s">
        <v>241</v>
      </c>
      <c r="BM1156" s="142" t="s">
        <v>1839</v>
      </c>
    </row>
    <row r="1157" spans="2:65" s="1" customFormat="1" ht="24.2" customHeight="1">
      <c r="B1157" s="32"/>
      <c r="C1157" s="131" t="s">
        <v>1840</v>
      </c>
      <c r="D1157" s="131" t="s">
        <v>149</v>
      </c>
      <c r="E1157" s="132" t="s">
        <v>1841</v>
      </c>
      <c r="F1157" s="133" t="s">
        <v>1842</v>
      </c>
      <c r="G1157" s="134" t="s">
        <v>787</v>
      </c>
      <c r="H1157" s="135">
        <v>1</v>
      </c>
      <c r="I1157" s="136"/>
      <c r="J1157" s="137">
        <f t="shared" si="20"/>
        <v>0</v>
      </c>
      <c r="K1157" s="133" t="s">
        <v>19</v>
      </c>
      <c r="L1157" s="32"/>
      <c r="M1157" s="138" t="s">
        <v>19</v>
      </c>
      <c r="N1157" s="139" t="s">
        <v>43</v>
      </c>
      <c r="P1157" s="140">
        <f t="shared" si="21"/>
        <v>0</v>
      </c>
      <c r="Q1157" s="140">
        <v>0</v>
      </c>
      <c r="R1157" s="140">
        <f t="shared" si="22"/>
        <v>0</v>
      </c>
      <c r="S1157" s="140">
        <v>0</v>
      </c>
      <c r="T1157" s="141">
        <f t="shared" si="23"/>
        <v>0</v>
      </c>
      <c r="AR1157" s="142" t="s">
        <v>241</v>
      </c>
      <c r="AT1157" s="142" t="s">
        <v>149</v>
      </c>
      <c r="AU1157" s="142" t="s">
        <v>82</v>
      </c>
      <c r="AY1157" s="17" t="s">
        <v>146</v>
      </c>
      <c r="BE1157" s="143">
        <f t="shared" si="24"/>
        <v>0</v>
      </c>
      <c r="BF1157" s="143">
        <f t="shared" si="25"/>
        <v>0</v>
      </c>
      <c r="BG1157" s="143">
        <f t="shared" si="26"/>
        <v>0</v>
      </c>
      <c r="BH1157" s="143">
        <f t="shared" si="27"/>
        <v>0</v>
      </c>
      <c r="BI1157" s="143">
        <f t="shared" si="28"/>
        <v>0</v>
      </c>
      <c r="BJ1157" s="17" t="s">
        <v>80</v>
      </c>
      <c r="BK1157" s="143">
        <f t="shared" si="29"/>
        <v>0</v>
      </c>
      <c r="BL1157" s="17" t="s">
        <v>241</v>
      </c>
      <c r="BM1157" s="142" t="s">
        <v>1843</v>
      </c>
    </row>
    <row r="1158" spans="2:65" s="1" customFormat="1" ht="24.2" customHeight="1">
      <c r="B1158" s="32"/>
      <c r="C1158" s="131" t="s">
        <v>1844</v>
      </c>
      <c r="D1158" s="131" t="s">
        <v>149</v>
      </c>
      <c r="E1158" s="132" t="s">
        <v>1845</v>
      </c>
      <c r="F1158" s="133" t="s">
        <v>1846</v>
      </c>
      <c r="G1158" s="134" t="s">
        <v>787</v>
      </c>
      <c r="H1158" s="135">
        <v>3</v>
      </c>
      <c r="I1158" s="136"/>
      <c r="J1158" s="137">
        <f t="shared" si="20"/>
        <v>0</v>
      </c>
      <c r="K1158" s="133" t="s">
        <v>19</v>
      </c>
      <c r="L1158" s="32"/>
      <c r="M1158" s="138" t="s">
        <v>19</v>
      </c>
      <c r="N1158" s="139" t="s">
        <v>43</v>
      </c>
      <c r="P1158" s="140">
        <f t="shared" si="21"/>
        <v>0</v>
      </c>
      <c r="Q1158" s="140">
        <v>0</v>
      </c>
      <c r="R1158" s="140">
        <f t="shared" si="22"/>
        <v>0</v>
      </c>
      <c r="S1158" s="140">
        <v>0</v>
      </c>
      <c r="T1158" s="141">
        <f t="shared" si="23"/>
        <v>0</v>
      </c>
      <c r="AR1158" s="142" t="s">
        <v>241</v>
      </c>
      <c r="AT1158" s="142" t="s">
        <v>149</v>
      </c>
      <c r="AU1158" s="142" t="s">
        <v>82</v>
      </c>
      <c r="AY1158" s="17" t="s">
        <v>146</v>
      </c>
      <c r="BE1158" s="143">
        <f t="shared" si="24"/>
        <v>0</v>
      </c>
      <c r="BF1158" s="143">
        <f t="shared" si="25"/>
        <v>0</v>
      </c>
      <c r="BG1158" s="143">
        <f t="shared" si="26"/>
        <v>0</v>
      </c>
      <c r="BH1158" s="143">
        <f t="shared" si="27"/>
        <v>0</v>
      </c>
      <c r="BI1158" s="143">
        <f t="shared" si="28"/>
        <v>0</v>
      </c>
      <c r="BJ1158" s="17" t="s">
        <v>80</v>
      </c>
      <c r="BK1158" s="143">
        <f t="shared" si="29"/>
        <v>0</v>
      </c>
      <c r="BL1158" s="17" t="s">
        <v>241</v>
      </c>
      <c r="BM1158" s="142" t="s">
        <v>1847</v>
      </c>
    </row>
    <row r="1159" spans="2:65" s="1" customFormat="1" ht="24.2" customHeight="1">
      <c r="B1159" s="32"/>
      <c r="C1159" s="131" t="s">
        <v>1848</v>
      </c>
      <c r="D1159" s="131" t="s">
        <v>149</v>
      </c>
      <c r="E1159" s="132" t="s">
        <v>1849</v>
      </c>
      <c r="F1159" s="133" t="s">
        <v>1850</v>
      </c>
      <c r="G1159" s="134" t="s">
        <v>787</v>
      </c>
      <c r="H1159" s="135">
        <v>2</v>
      </c>
      <c r="I1159" s="136"/>
      <c r="J1159" s="137">
        <f t="shared" si="20"/>
        <v>0</v>
      </c>
      <c r="K1159" s="133" t="s">
        <v>19</v>
      </c>
      <c r="L1159" s="32"/>
      <c r="M1159" s="138" t="s">
        <v>19</v>
      </c>
      <c r="N1159" s="139" t="s">
        <v>43</v>
      </c>
      <c r="P1159" s="140">
        <f t="shared" si="21"/>
        <v>0</v>
      </c>
      <c r="Q1159" s="140">
        <v>0</v>
      </c>
      <c r="R1159" s="140">
        <f t="shared" si="22"/>
        <v>0</v>
      </c>
      <c r="S1159" s="140">
        <v>0</v>
      </c>
      <c r="T1159" s="141">
        <f t="shared" si="23"/>
        <v>0</v>
      </c>
      <c r="AR1159" s="142" t="s">
        <v>241</v>
      </c>
      <c r="AT1159" s="142" t="s">
        <v>149</v>
      </c>
      <c r="AU1159" s="142" t="s">
        <v>82</v>
      </c>
      <c r="AY1159" s="17" t="s">
        <v>146</v>
      </c>
      <c r="BE1159" s="143">
        <f t="shared" si="24"/>
        <v>0</v>
      </c>
      <c r="BF1159" s="143">
        <f t="shared" si="25"/>
        <v>0</v>
      </c>
      <c r="BG1159" s="143">
        <f t="shared" si="26"/>
        <v>0</v>
      </c>
      <c r="BH1159" s="143">
        <f t="shared" si="27"/>
        <v>0</v>
      </c>
      <c r="BI1159" s="143">
        <f t="shared" si="28"/>
        <v>0</v>
      </c>
      <c r="BJ1159" s="17" t="s">
        <v>80</v>
      </c>
      <c r="BK1159" s="143">
        <f t="shared" si="29"/>
        <v>0</v>
      </c>
      <c r="BL1159" s="17" t="s">
        <v>241</v>
      </c>
      <c r="BM1159" s="142" t="s">
        <v>1851</v>
      </c>
    </row>
    <row r="1160" spans="2:65" s="1" customFormat="1" ht="24.2" customHeight="1">
      <c r="B1160" s="32"/>
      <c r="C1160" s="131" t="s">
        <v>1852</v>
      </c>
      <c r="D1160" s="131" t="s">
        <v>149</v>
      </c>
      <c r="E1160" s="132" t="s">
        <v>1853</v>
      </c>
      <c r="F1160" s="133" t="s">
        <v>1854</v>
      </c>
      <c r="G1160" s="134" t="s">
        <v>787</v>
      </c>
      <c r="H1160" s="135">
        <v>1</v>
      </c>
      <c r="I1160" s="136"/>
      <c r="J1160" s="137">
        <f t="shared" si="20"/>
        <v>0</v>
      </c>
      <c r="K1160" s="133" t="s">
        <v>19</v>
      </c>
      <c r="L1160" s="32"/>
      <c r="M1160" s="138" t="s">
        <v>19</v>
      </c>
      <c r="N1160" s="139" t="s">
        <v>43</v>
      </c>
      <c r="P1160" s="140">
        <f t="shared" si="21"/>
        <v>0</v>
      </c>
      <c r="Q1160" s="140">
        <v>0</v>
      </c>
      <c r="R1160" s="140">
        <f t="shared" si="22"/>
        <v>0</v>
      </c>
      <c r="S1160" s="140">
        <v>0</v>
      </c>
      <c r="T1160" s="141">
        <f t="shared" si="23"/>
        <v>0</v>
      </c>
      <c r="AR1160" s="142" t="s">
        <v>241</v>
      </c>
      <c r="AT1160" s="142" t="s">
        <v>149</v>
      </c>
      <c r="AU1160" s="142" t="s">
        <v>82</v>
      </c>
      <c r="AY1160" s="17" t="s">
        <v>146</v>
      </c>
      <c r="BE1160" s="143">
        <f t="shared" si="24"/>
        <v>0</v>
      </c>
      <c r="BF1160" s="143">
        <f t="shared" si="25"/>
        <v>0</v>
      </c>
      <c r="BG1160" s="143">
        <f t="shared" si="26"/>
        <v>0</v>
      </c>
      <c r="BH1160" s="143">
        <f t="shared" si="27"/>
        <v>0</v>
      </c>
      <c r="BI1160" s="143">
        <f t="shared" si="28"/>
        <v>0</v>
      </c>
      <c r="BJ1160" s="17" t="s">
        <v>80</v>
      </c>
      <c r="BK1160" s="143">
        <f t="shared" si="29"/>
        <v>0</v>
      </c>
      <c r="BL1160" s="17" t="s">
        <v>241</v>
      </c>
      <c r="BM1160" s="142" t="s">
        <v>1855</v>
      </c>
    </row>
    <row r="1161" spans="2:65" s="1" customFormat="1" ht="24.2" customHeight="1">
      <c r="B1161" s="32"/>
      <c r="C1161" s="131" t="s">
        <v>1856</v>
      </c>
      <c r="D1161" s="131" t="s">
        <v>149</v>
      </c>
      <c r="E1161" s="132" t="s">
        <v>1857</v>
      </c>
      <c r="F1161" s="133" t="s">
        <v>1858</v>
      </c>
      <c r="G1161" s="134" t="s">
        <v>787</v>
      </c>
      <c r="H1161" s="135">
        <v>2</v>
      </c>
      <c r="I1161" s="136"/>
      <c r="J1161" s="137">
        <f t="shared" si="20"/>
        <v>0</v>
      </c>
      <c r="K1161" s="133" t="s">
        <v>19</v>
      </c>
      <c r="L1161" s="32"/>
      <c r="M1161" s="138" t="s">
        <v>19</v>
      </c>
      <c r="N1161" s="139" t="s">
        <v>43</v>
      </c>
      <c r="P1161" s="140">
        <f t="shared" si="21"/>
        <v>0</v>
      </c>
      <c r="Q1161" s="140">
        <v>0</v>
      </c>
      <c r="R1161" s="140">
        <f t="shared" si="22"/>
        <v>0</v>
      </c>
      <c r="S1161" s="140">
        <v>0</v>
      </c>
      <c r="T1161" s="141">
        <f t="shared" si="23"/>
        <v>0</v>
      </c>
      <c r="AR1161" s="142" t="s">
        <v>241</v>
      </c>
      <c r="AT1161" s="142" t="s">
        <v>149</v>
      </c>
      <c r="AU1161" s="142" t="s">
        <v>82</v>
      </c>
      <c r="AY1161" s="17" t="s">
        <v>146</v>
      </c>
      <c r="BE1161" s="143">
        <f t="shared" si="24"/>
        <v>0</v>
      </c>
      <c r="BF1161" s="143">
        <f t="shared" si="25"/>
        <v>0</v>
      </c>
      <c r="BG1161" s="143">
        <f t="shared" si="26"/>
        <v>0</v>
      </c>
      <c r="BH1161" s="143">
        <f t="shared" si="27"/>
        <v>0</v>
      </c>
      <c r="BI1161" s="143">
        <f t="shared" si="28"/>
        <v>0</v>
      </c>
      <c r="BJ1161" s="17" t="s">
        <v>80</v>
      </c>
      <c r="BK1161" s="143">
        <f t="shared" si="29"/>
        <v>0</v>
      </c>
      <c r="BL1161" s="17" t="s">
        <v>241</v>
      </c>
      <c r="BM1161" s="142" t="s">
        <v>1859</v>
      </c>
    </row>
    <row r="1162" spans="2:65" s="1" customFormat="1" ht="24.2" customHeight="1">
      <c r="B1162" s="32"/>
      <c r="C1162" s="131" t="s">
        <v>1860</v>
      </c>
      <c r="D1162" s="131" t="s">
        <v>149</v>
      </c>
      <c r="E1162" s="132" t="s">
        <v>1861</v>
      </c>
      <c r="F1162" s="133" t="s">
        <v>1862</v>
      </c>
      <c r="G1162" s="134" t="s">
        <v>787</v>
      </c>
      <c r="H1162" s="135">
        <v>1</v>
      </c>
      <c r="I1162" s="136"/>
      <c r="J1162" s="137">
        <f t="shared" si="20"/>
        <v>0</v>
      </c>
      <c r="K1162" s="133" t="s">
        <v>19</v>
      </c>
      <c r="L1162" s="32"/>
      <c r="M1162" s="138" t="s">
        <v>19</v>
      </c>
      <c r="N1162" s="139" t="s">
        <v>43</v>
      </c>
      <c r="P1162" s="140">
        <f t="shared" si="21"/>
        <v>0</v>
      </c>
      <c r="Q1162" s="140">
        <v>0</v>
      </c>
      <c r="R1162" s="140">
        <f t="shared" si="22"/>
        <v>0</v>
      </c>
      <c r="S1162" s="140">
        <v>0</v>
      </c>
      <c r="T1162" s="141">
        <f t="shared" si="23"/>
        <v>0</v>
      </c>
      <c r="AR1162" s="142" t="s">
        <v>241</v>
      </c>
      <c r="AT1162" s="142" t="s">
        <v>149</v>
      </c>
      <c r="AU1162" s="142" t="s">
        <v>82</v>
      </c>
      <c r="AY1162" s="17" t="s">
        <v>146</v>
      </c>
      <c r="BE1162" s="143">
        <f t="shared" si="24"/>
        <v>0</v>
      </c>
      <c r="BF1162" s="143">
        <f t="shared" si="25"/>
        <v>0</v>
      </c>
      <c r="BG1162" s="143">
        <f t="shared" si="26"/>
        <v>0</v>
      </c>
      <c r="BH1162" s="143">
        <f t="shared" si="27"/>
        <v>0</v>
      </c>
      <c r="BI1162" s="143">
        <f t="shared" si="28"/>
        <v>0</v>
      </c>
      <c r="BJ1162" s="17" t="s">
        <v>80</v>
      </c>
      <c r="BK1162" s="143">
        <f t="shared" si="29"/>
        <v>0</v>
      </c>
      <c r="BL1162" s="17" t="s">
        <v>241</v>
      </c>
      <c r="BM1162" s="142" t="s">
        <v>1863</v>
      </c>
    </row>
    <row r="1163" spans="2:65" s="1" customFormat="1" ht="33" customHeight="1">
      <c r="B1163" s="32"/>
      <c r="C1163" s="131" t="s">
        <v>1864</v>
      </c>
      <c r="D1163" s="131" t="s">
        <v>149</v>
      </c>
      <c r="E1163" s="132" t="s">
        <v>1865</v>
      </c>
      <c r="F1163" s="133" t="s">
        <v>1866</v>
      </c>
      <c r="G1163" s="134" t="s">
        <v>787</v>
      </c>
      <c r="H1163" s="135">
        <v>1</v>
      </c>
      <c r="I1163" s="136"/>
      <c r="J1163" s="137">
        <f t="shared" si="20"/>
        <v>0</v>
      </c>
      <c r="K1163" s="133" t="s">
        <v>19</v>
      </c>
      <c r="L1163" s="32"/>
      <c r="M1163" s="138" t="s">
        <v>19</v>
      </c>
      <c r="N1163" s="139" t="s">
        <v>43</v>
      </c>
      <c r="P1163" s="140">
        <f t="shared" si="21"/>
        <v>0</v>
      </c>
      <c r="Q1163" s="140">
        <v>0</v>
      </c>
      <c r="R1163" s="140">
        <f t="shared" si="22"/>
        <v>0</v>
      </c>
      <c r="S1163" s="140">
        <v>0</v>
      </c>
      <c r="T1163" s="141">
        <f t="shared" si="23"/>
        <v>0</v>
      </c>
      <c r="AR1163" s="142" t="s">
        <v>241</v>
      </c>
      <c r="AT1163" s="142" t="s">
        <v>149</v>
      </c>
      <c r="AU1163" s="142" t="s">
        <v>82</v>
      </c>
      <c r="AY1163" s="17" t="s">
        <v>146</v>
      </c>
      <c r="BE1163" s="143">
        <f t="shared" si="24"/>
        <v>0</v>
      </c>
      <c r="BF1163" s="143">
        <f t="shared" si="25"/>
        <v>0</v>
      </c>
      <c r="BG1163" s="143">
        <f t="shared" si="26"/>
        <v>0</v>
      </c>
      <c r="BH1163" s="143">
        <f t="shared" si="27"/>
        <v>0</v>
      </c>
      <c r="BI1163" s="143">
        <f t="shared" si="28"/>
        <v>0</v>
      </c>
      <c r="BJ1163" s="17" t="s">
        <v>80</v>
      </c>
      <c r="BK1163" s="143">
        <f t="shared" si="29"/>
        <v>0</v>
      </c>
      <c r="BL1163" s="17" t="s">
        <v>241</v>
      </c>
      <c r="BM1163" s="142" t="s">
        <v>1867</v>
      </c>
    </row>
    <row r="1164" spans="2:65" s="1" customFormat="1" ht="21.75" customHeight="1">
      <c r="B1164" s="32"/>
      <c r="C1164" s="131" t="s">
        <v>1868</v>
      </c>
      <c r="D1164" s="131" t="s">
        <v>149</v>
      </c>
      <c r="E1164" s="132" t="s">
        <v>1869</v>
      </c>
      <c r="F1164" s="133" t="s">
        <v>1870</v>
      </c>
      <c r="G1164" s="134" t="s">
        <v>787</v>
      </c>
      <c r="H1164" s="135">
        <v>1</v>
      </c>
      <c r="I1164" s="136"/>
      <c r="J1164" s="137">
        <f t="shared" si="20"/>
        <v>0</v>
      </c>
      <c r="K1164" s="133" t="s">
        <v>19</v>
      </c>
      <c r="L1164" s="32"/>
      <c r="M1164" s="138" t="s">
        <v>19</v>
      </c>
      <c r="N1164" s="139" t="s">
        <v>43</v>
      </c>
      <c r="P1164" s="140">
        <f t="shared" si="21"/>
        <v>0</v>
      </c>
      <c r="Q1164" s="140">
        <v>0</v>
      </c>
      <c r="R1164" s="140">
        <f t="shared" si="22"/>
        <v>0</v>
      </c>
      <c r="S1164" s="140">
        <v>0</v>
      </c>
      <c r="T1164" s="141">
        <f t="shared" si="23"/>
        <v>0</v>
      </c>
      <c r="AR1164" s="142" t="s">
        <v>241</v>
      </c>
      <c r="AT1164" s="142" t="s">
        <v>149</v>
      </c>
      <c r="AU1164" s="142" t="s">
        <v>82</v>
      </c>
      <c r="AY1164" s="17" t="s">
        <v>146</v>
      </c>
      <c r="BE1164" s="143">
        <f t="shared" si="24"/>
        <v>0</v>
      </c>
      <c r="BF1164" s="143">
        <f t="shared" si="25"/>
        <v>0</v>
      </c>
      <c r="BG1164" s="143">
        <f t="shared" si="26"/>
        <v>0</v>
      </c>
      <c r="BH1164" s="143">
        <f t="shared" si="27"/>
        <v>0</v>
      </c>
      <c r="BI1164" s="143">
        <f t="shared" si="28"/>
        <v>0</v>
      </c>
      <c r="BJ1164" s="17" t="s">
        <v>80</v>
      </c>
      <c r="BK1164" s="143">
        <f t="shared" si="29"/>
        <v>0</v>
      </c>
      <c r="BL1164" s="17" t="s">
        <v>241</v>
      </c>
      <c r="BM1164" s="142" t="s">
        <v>1871</v>
      </c>
    </row>
    <row r="1165" spans="2:65" s="1" customFormat="1" ht="24.2" customHeight="1">
      <c r="B1165" s="32"/>
      <c r="C1165" s="131" t="s">
        <v>1872</v>
      </c>
      <c r="D1165" s="131" t="s">
        <v>149</v>
      </c>
      <c r="E1165" s="132" t="s">
        <v>1873</v>
      </c>
      <c r="F1165" s="133" t="s">
        <v>1874</v>
      </c>
      <c r="G1165" s="134" t="s">
        <v>787</v>
      </c>
      <c r="H1165" s="135">
        <v>1</v>
      </c>
      <c r="I1165" s="136"/>
      <c r="J1165" s="137">
        <f t="shared" si="20"/>
        <v>0</v>
      </c>
      <c r="K1165" s="133" t="s">
        <v>19</v>
      </c>
      <c r="L1165" s="32"/>
      <c r="M1165" s="138" t="s">
        <v>19</v>
      </c>
      <c r="N1165" s="139" t="s">
        <v>43</v>
      </c>
      <c r="P1165" s="140">
        <f t="shared" si="21"/>
        <v>0</v>
      </c>
      <c r="Q1165" s="140">
        <v>0</v>
      </c>
      <c r="R1165" s="140">
        <f t="shared" si="22"/>
        <v>0</v>
      </c>
      <c r="S1165" s="140">
        <v>0</v>
      </c>
      <c r="T1165" s="141">
        <f t="shared" si="23"/>
        <v>0</v>
      </c>
      <c r="AR1165" s="142" t="s">
        <v>241</v>
      </c>
      <c r="AT1165" s="142" t="s">
        <v>149</v>
      </c>
      <c r="AU1165" s="142" t="s">
        <v>82</v>
      </c>
      <c r="AY1165" s="17" t="s">
        <v>146</v>
      </c>
      <c r="BE1165" s="143">
        <f t="shared" si="24"/>
        <v>0</v>
      </c>
      <c r="BF1165" s="143">
        <f t="shared" si="25"/>
        <v>0</v>
      </c>
      <c r="BG1165" s="143">
        <f t="shared" si="26"/>
        <v>0</v>
      </c>
      <c r="BH1165" s="143">
        <f t="shared" si="27"/>
        <v>0</v>
      </c>
      <c r="BI1165" s="143">
        <f t="shared" si="28"/>
        <v>0</v>
      </c>
      <c r="BJ1165" s="17" t="s">
        <v>80</v>
      </c>
      <c r="BK1165" s="143">
        <f t="shared" si="29"/>
        <v>0</v>
      </c>
      <c r="BL1165" s="17" t="s">
        <v>241</v>
      </c>
      <c r="BM1165" s="142" t="s">
        <v>1875</v>
      </c>
    </row>
    <row r="1166" spans="2:65" s="1" customFormat="1" ht="37.9" customHeight="1">
      <c r="B1166" s="32"/>
      <c r="C1166" s="131" t="s">
        <v>1876</v>
      </c>
      <c r="D1166" s="131" t="s">
        <v>149</v>
      </c>
      <c r="E1166" s="132" t="s">
        <v>1877</v>
      </c>
      <c r="F1166" s="133" t="s">
        <v>1878</v>
      </c>
      <c r="G1166" s="134" t="s">
        <v>787</v>
      </c>
      <c r="H1166" s="135">
        <v>1</v>
      </c>
      <c r="I1166" s="136"/>
      <c r="J1166" s="137">
        <f t="shared" si="20"/>
        <v>0</v>
      </c>
      <c r="K1166" s="133" t="s">
        <v>19</v>
      </c>
      <c r="L1166" s="32"/>
      <c r="M1166" s="138" t="s">
        <v>19</v>
      </c>
      <c r="N1166" s="139" t="s">
        <v>43</v>
      </c>
      <c r="P1166" s="140">
        <f t="shared" si="21"/>
        <v>0</v>
      </c>
      <c r="Q1166" s="140">
        <v>0</v>
      </c>
      <c r="R1166" s="140">
        <f t="shared" si="22"/>
        <v>0</v>
      </c>
      <c r="S1166" s="140">
        <v>0</v>
      </c>
      <c r="T1166" s="141">
        <f t="shared" si="23"/>
        <v>0</v>
      </c>
      <c r="AR1166" s="142" t="s">
        <v>241</v>
      </c>
      <c r="AT1166" s="142" t="s">
        <v>149</v>
      </c>
      <c r="AU1166" s="142" t="s">
        <v>82</v>
      </c>
      <c r="AY1166" s="17" t="s">
        <v>146</v>
      </c>
      <c r="BE1166" s="143">
        <f t="shared" si="24"/>
        <v>0</v>
      </c>
      <c r="BF1166" s="143">
        <f t="shared" si="25"/>
        <v>0</v>
      </c>
      <c r="BG1166" s="143">
        <f t="shared" si="26"/>
        <v>0</v>
      </c>
      <c r="BH1166" s="143">
        <f t="shared" si="27"/>
        <v>0</v>
      </c>
      <c r="BI1166" s="143">
        <f t="shared" si="28"/>
        <v>0</v>
      </c>
      <c r="BJ1166" s="17" t="s">
        <v>80</v>
      </c>
      <c r="BK1166" s="143">
        <f t="shared" si="29"/>
        <v>0</v>
      </c>
      <c r="BL1166" s="17" t="s">
        <v>241</v>
      </c>
      <c r="BM1166" s="142" t="s">
        <v>1879</v>
      </c>
    </row>
    <row r="1167" spans="2:65" s="1" customFormat="1" ht="37.9" customHeight="1">
      <c r="B1167" s="32"/>
      <c r="C1167" s="131" t="s">
        <v>1880</v>
      </c>
      <c r="D1167" s="131" t="s">
        <v>149</v>
      </c>
      <c r="E1167" s="132" t="s">
        <v>1881</v>
      </c>
      <c r="F1167" s="133" t="s">
        <v>1882</v>
      </c>
      <c r="G1167" s="134" t="s">
        <v>787</v>
      </c>
      <c r="H1167" s="135">
        <v>1</v>
      </c>
      <c r="I1167" s="136"/>
      <c r="J1167" s="137">
        <f t="shared" si="20"/>
        <v>0</v>
      </c>
      <c r="K1167" s="133" t="s">
        <v>19</v>
      </c>
      <c r="L1167" s="32"/>
      <c r="M1167" s="138" t="s">
        <v>19</v>
      </c>
      <c r="N1167" s="139" t="s">
        <v>43</v>
      </c>
      <c r="P1167" s="140">
        <f t="shared" si="21"/>
        <v>0</v>
      </c>
      <c r="Q1167" s="140">
        <v>0</v>
      </c>
      <c r="R1167" s="140">
        <f t="shared" si="22"/>
        <v>0</v>
      </c>
      <c r="S1167" s="140">
        <v>0</v>
      </c>
      <c r="T1167" s="141">
        <f t="shared" si="23"/>
        <v>0</v>
      </c>
      <c r="AR1167" s="142" t="s">
        <v>241</v>
      </c>
      <c r="AT1167" s="142" t="s">
        <v>149</v>
      </c>
      <c r="AU1167" s="142" t="s">
        <v>82</v>
      </c>
      <c r="AY1167" s="17" t="s">
        <v>146</v>
      </c>
      <c r="BE1167" s="143">
        <f t="shared" si="24"/>
        <v>0</v>
      </c>
      <c r="BF1167" s="143">
        <f t="shared" si="25"/>
        <v>0</v>
      </c>
      <c r="BG1167" s="143">
        <f t="shared" si="26"/>
        <v>0</v>
      </c>
      <c r="BH1167" s="143">
        <f t="shared" si="27"/>
        <v>0</v>
      </c>
      <c r="BI1167" s="143">
        <f t="shared" si="28"/>
        <v>0</v>
      </c>
      <c r="BJ1167" s="17" t="s">
        <v>80</v>
      </c>
      <c r="BK1167" s="143">
        <f t="shared" si="29"/>
        <v>0</v>
      </c>
      <c r="BL1167" s="17" t="s">
        <v>241</v>
      </c>
      <c r="BM1167" s="142" t="s">
        <v>1883</v>
      </c>
    </row>
    <row r="1168" spans="2:65" s="1" customFormat="1" ht="37.9" customHeight="1">
      <c r="B1168" s="32"/>
      <c r="C1168" s="131" t="s">
        <v>1884</v>
      </c>
      <c r="D1168" s="131" t="s">
        <v>149</v>
      </c>
      <c r="E1168" s="132" t="s">
        <v>1885</v>
      </c>
      <c r="F1168" s="133" t="s">
        <v>1882</v>
      </c>
      <c r="G1168" s="134" t="s">
        <v>787</v>
      </c>
      <c r="H1168" s="135">
        <v>3</v>
      </c>
      <c r="I1168" s="136"/>
      <c r="J1168" s="137">
        <f t="shared" si="20"/>
        <v>0</v>
      </c>
      <c r="K1168" s="133" t="s">
        <v>19</v>
      </c>
      <c r="L1168" s="32"/>
      <c r="M1168" s="138" t="s">
        <v>19</v>
      </c>
      <c r="N1168" s="139" t="s">
        <v>43</v>
      </c>
      <c r="P1168" s="140">
        <f t="shared" si="21"/>
        <v>0</v>
      </c>
      <c r="Q1168" s="140">
        <v>0</v>
      </c>
      <c r="R1168" s="140">
        <f t="shared" si="22"/>
        <v>0</v>
      </c>
      <c r="S1168" s="140">
        <v>0</v>
      </c>
      <c r="T1168" s="141">
        <f t="shared" si="23"/>
        <v>0</v>
      </c>
      <c r="AR1168" s="142" t="s">
        <v>241</v>
      </c>
      <c r="AT1168" s="142" t="s">
        <v>149</v>
      </c>
      <c r="AU1168" s="142" t="s">
        <v>82</v>
      </c>
      <c r="AY1168" s="17" t="s">
        <v>146</v>
      </c>
      <c r="BE1168" s="143">
        <f t="shared" si="24"/>
        <v>0</v>
      </c>
      <c r="BF1168" s="143">
        <f t="shared" si="25"/>
        <v>0</v>
      </c>
      <c r="BG1168" s="143">
        <f t="shared" si="26"/>
        <v>0</v>
      </c>
      <c r="BH1168" s="143">
        <f t="shared" si="27"/>
        <v>0</v>
      </c>
      <c r="BI1168" s="143">
        <f t="shared" si="28"/>
        <v>0</v>
      </c>
      <c r="BJ1168" s="17" t="s">
        <v>80</v>
      </c>
      <c r="BK1168" s="143">
        <f t="shared" si="29"/>
        <v>0</v>
      </c>
      <c r="BL1168" s="17" t="s">
        <v>241</v>
      </c>
      <c r="BM1168" s="142" t="s">
        <v>1886</v>
      </c>
    </row>
    <row r="1169" spans="2:65" s="1" customFormat="1" ht="33" customHeight="1">
      <c r="B1169" s="32"/>
      <c r="C1169" s="131" t="s">
        <v>1887</v>
      </c>
      <c r="D1169" s="131" t="s">
        <v>149</v>
      </c>
      <c r="E1169" s="132" t="s">
        <v>1888</v>
      </c>
      <c r="F1169" s="133" t="s">
        <v>1889</v>
      </c>
      <c r="G1169" s="134" t="s">
        <v>787</v>
      </c>
      <c r="H1169" s="135">
        <v>1</v>
      </c>
      <c r="I1169" s="136"/>
      <c r="J1169" s="137">
        <f t="shared" si="20"/>
        <v>0</v>
      </c>
      <c r="K1169" s="133" t="s">
        <v>19</v>
      </c>
      <c r="L1169" s="32"/>
      <c r="M1169" s="138" t="s">
        <v>19</v>
      </c>
      <c r="N1169" s="139" t="s">
        <v>43</v>
      </c>
      <c r="P1169" s="140">
        <f t="shared" si="21"/>
        <v>0</v>
      </c>
      <c r="Q1169" s="140">
        <v>0</v>
      </c>
      <c r="R1169" s="140">
        <f t="shared" si="22"/>
        <v>0</v>
      </c>
      <c r="S1169" s="140">
        <v>0</v>
      </c>
      <c r="T1169" s="141">
        <f t="shared" si="23"/>
        <v>0</v>
      </c>
      <c r="AR1169" s="142" t="s">
        <v>241</v>
      </c>
      <c r="AT1169" s="142" t="s">
        <v>149</v>
      </c>
      <c r="AU1169" s="142" t="s">
        <v>82</v>
      </c>
      <c r="AY1169" s="17" t="s">
        <v>146</v>
      </c>
      <c r="BE1169" s="143">
        <f t="shared" si="24"/>
        <v>0</v>
      </c>
      <c r="BF1169" s="143">
        <f t="shared" si="25"/>
        <v>0</v>
      </c>
      <c r="BG1169" s="143">
        <f t="shared" si="26"/>
        <v>0</v>
      </c>
      <c r="BH1169" s="143">
        <f t="shared" si="27"/>
        <v>0</v>
      </c>
      <c r="BI1169" s="143">
        <f t="shared" si="28"/>
        <v>0</v>
      </c>
      <c r="BJ1169" s="17" t="s">
        <v>80</v>
      </c>
      <c r="BK1169" s="143">
        <f t="shared" si="29"/>
        <v>0</v>
      </c>
      <c r="BL1169" s="17" t="s">
        <v>241</v>
      </c>
      <c r="BM1169" s="142" t="s">
        <v>1890</v>
      </c>
    </row>
    <row r="1170" spans="2:65" s="1" customFormat="1" ht="24.2" customHeight="1">
      <c r="B1170" s="32"/>
      <c r="C1170" s="131" t="s">
        <v>1891</v>
      </c>
      <c r="D1170" s="131" t="s">
        <v>149</v>
      </c>
      <c r="E1170" s="132" t="s">
        <v>1892</v>
      </c>
      <c r="F1170" s="133" t="s">
        <v>1893</v>
      </c>
      <c r="G1170" s="134" t="s">
        <v>297</v>
      </c>
      <c r="H1170" s="135">
        <v>29.5</v>
      </c>
      <c r="I1170" s="136"/>
      <c r="J1170" s="137">
        <f t="shared" si="20"/>
        <v>0</v>
      </c>
      <c r="K1170" s="133" t="s">
        <v>19</v>
      </c>
      <c r="L1170" s="32"/>
      <c r="M1170" s="138" t="s">
        <v>19</v>
      </c>
      <c r="N1170" s="139" t="s">
        <v>43</v>
      </c>
      <c r="P1170" s="140">
        <f t="shared" si="21"/>
        <v>0</v>
      </c>
      <c r="Q1170" s="140">
        <v>0</v>
      </c>
      <c r="R1170" s="140">
        <f t="shared" si="22"/>
        <v>0</v>
      </c>
      <c r="S1170" s="140">
        <v>0</v>
      </c>
      <c r="T1170" s="141">
        <f t="shared" si="23"/>
        <v>0</v>
      </c>
      <c r="AR1170" s="142" t="s">
        <v>241</v>
      </c>
      <c r="AT1170" s="142" t="s">
        <v>149</v>
      </c>
      <c r="AU1170" s="142" t="s">
        <v>82</v>
      </c>
      <c r="AY1170" s="17" t="s">
        <v>146</v>
      </c>
      <c r="BE1170" s="143">
        <f t="shared" si="24"/>
        <v>0</v>
      </c>
      <c r="BF1170" s="143">
        <f t="shared" si="25"/>
        <v>0</v>
      </c>
      <c r="BG1170" s="143">
        <f t="shared" si="26"/>
        <v>0</v>
      </c>
      <c r="BH1170" s="143">
        <f t="shared" si="27"/>
        <v>0</v>
      </c>
      <c r="BI1170" s="143">
        <f t="shared" si="28"/>
        <v>0</v>
      </c>
      <c r="BJ1170" s="17" t="s">
        <v>80</v>
      </c>
      <c r="BK1170" s="143">
        <f t="shared" si="29"/>
        <v>0</v>
      </c>
      <c r="BL1170" s="17" t="s">
        <v>241</v>
      </c>
      <c r="BM1170" s="142" t="s">
        <v>1894</v>
      </c>
    </row>
    <row r="1171" spans="2:65" s="1" customFormat="1" ht="33" customHeight="1">
      <c r="B1171" s="32"/>
      <c r="C1171" s="131" t="s">
        <v>1895</v>
      </c>
      <c r="D1171" s="131" t="s">
        <v>149</v>
      </c>
      <c r="E1171" s="132" t="s">
        <v>1896</v>
      </c>
      <c r="F1171" s="133" t="s">
        <v>1897</v>
      </c>
      <c r="G1171" s="134" t="s">
        <v>297</v>
      </c>
      <c r="H1171" s="135">
        <v>9.1999999999999993</v>
      </c>
      <c r="I1171" s="136"/>
      <c r="J1171" s="137">
        <f t="shared" si="20"/>
        <v>0</v>
      </c>
      <c r="K1171" s="133" t="s">
        <v>19</v>
      </c>
      <c r="L1171" s="32"/>
      <c r="M1171" s="138" t="s">
        <v>19</v>
      </c>
      <c r="N1171" s="139" t="s">
        <v>43</v>
      </c>
      <c r="P1171" s="140">
        <f t="shared" si="21"/>
        <v>0</v>
      </c>
      <c r="Q1171" s="140">
        <v>0</v>
      </c>
      <c r="R1171" s="140">
        <f t="shared" si="22"/>
        <v>0</v>
      </c>
      <c r="S1171" s="140">
        <v>0</v>
      </c>
      <c r="T1171" s="141">
        <f t="shared" si="23"/>
        <v>0</v>
      </c>
      <c r="AR1171" s="142" t="s">
        <v>241</v>
      </c>
      <c r="AT1171" s="142" t="s">
        <v>149</v>
      </c>
      <c r="AU1171" s="142" t="s">
        <v>82</v>
      </c>
      <c r="AY1171" s="17" t="s">
        <v>146</v>
      </c>
      <c r="BE1171" s="143">
        <f t="shared" si="24"/>
        <v>0</v>
      </c>
      <c r="BF1171" s="143">
        <f t="shared" si="25"/>
        <v>0</v>
      </c>
      <c r="BG1171" s="143">
        <f t="shared" si="26"/>
        <v>0</v>
      </c>
      <c r="BH1171" s="143">
        <f t="shared" si="27"/>
        <v>0</v>
      </c>
      <c r="BI1171" s="143">
        <f t="shared" si="28"/>
        <v>0</v>
      </c>
      <c r="BJ1171" s="17" t="s">
        <v>80</v>
      </c>
      <c r="BK1171" s="143">
        <f t="shared" si="29"/>
        <v>0</v>
      </c>
      <c r="BL1171" s="17" t="s">
        <v>241</v>
      </c>
      <c r="BM1171" s="142" t="s">
        <v>1898</v>
      </c>
    </row>
    <row r="1172" spans="2:65" s="1" customFormat="1" ht="24.2" customHeight="1">
      <c r="B1172" s="32"/>
      <c r="C1172" s="131" t="s">
        <v>1899</v>
      </c>
      <c r="D1172" s="131" t="s">
        <v>149</v>
      </c>
      <c r="E1172" s="132" t="s">
        <v>1900</v>
      </c>
      <c r="F1172" s="133" t="s">
        <v>1901</v>
      </c>
      <c r="G1172" s="134" t="s">
        <v>297</v>
      </c>
      <c r="H1172" s="135">
        <v>4.8</v>
      </c>
      <c r="I1172" s="136"/>
      <c r="J1172" s="137">
        <f t="shared" si="20"/>
        <v>0</v>
      </c>
      <c r="K1172" s="133" t="s">
        <v>19</v>
      </c>
      <c r="L1172" s="32"/>
      <c r="M1172" s="138" t="s">
        <v>19</v>
      </c>
      <c r="N1172" s="139" t="s">
        <v>43</v>
      </c>
      <c r="P1172" s="140">
        <f t="shared" si="21"/>
        <v>0</v>
      </c>
      <c r="Q1172" s="140">
        <v>0</v>
      </c>
      <c r="R1172" s="140">
        <f t="shared" si="22"/>
        <v>0</v>
      </c>
      <c r="S1172" s="140">
        <v>0</v>
      </c>
      <c r="T1172" s="141">
        <f t="shared" si="23"/>
        <v>0</v>
      </c>
      <c r="AR1172" s="142" t="s">
        <v>241</v>
      </c>
      <c r="AT1172" s="142" t="s">
        <v>149</v>
      </c>
      <c r="AU1172" s="142" t="s">
        <v>82</v>
      </c>
      <c r="AY1172" s="17" t="s">
        <v>146</v>
      </c>
      <c r="BE1172" s="143">
        <f t="shared" si="24"/>
        <v>0</v>
      </c>
      <c r="BF1172" s="143">
        <f t="shared" si="25"/>
        <v>0</v>
      </c>
      <c r="BG1172" s="143">
        <f t="shared" si="26"/>
        <v>0</v>
      </c>
      <c r="BH1172" s="143">
        <f t="shared" si="27"/>
        <v>0</v>
      </c>
      <c r="BI1172" s="143">
        <f t="shared" si="28"/>
        <v>0</v>
      </c>
      <c r="BJ1172" s="17" t="s">
        <v>80</v>
      </c>
      <c r="BK1172" s="143">
        <f t="shared" si="29"/>
        <v>0</v>
      </c>
      <c r="BL1172" s="17" t="s">
        <v>241</v>
      </c>
      <c r="BM1172" s="142" t="s">
        <v>1902</v>
      </c>
    </row>
    <row r="1173" spans="2:65" s="1" customFormat="1" ht="16.5" customHeight="1">
      <c r="B1173" s="32"/>
      <c r="C1173" s="131" t="s">
        <v>1903</v>
      </c>
      <c r="D1173" s="131" t="s">
        <v>149</v>
      </c>
      <c r="E1173" s="132" t="s">
        <v>1904</v>
      </c>
      <c r="F1173" s="133" t="s">
        <v>1905</v>
      </c>
      <c r="G1173" s="134" t="s">
        <v>787</v>
      </c>
      <c r="H1173" s="135">
        <v>2</v>
      </c>
      <c r="I1173" s="136"/>
      <c r="J1173" s="137">
        <f t="shared" si="20"/>
        <v>0</v>
      </c>
      <c r="K1173" s="133" t="s">
        <v>19</v>
      </c>
      <c r="L1173" s="32"/>
      <c r="M1173" s="138" t="s">
        <v>19</v>
      </c>
      <c r="N1173" s="139" t="s">
        <v>43</v>
      </c>
      <c r="P1173" s="140">
        <f t="shared" si="21"/>
        <v>0</v>
      </c>
      <c r="Q1173" s="140">
        <v>0</v>
      </c>
      <c r="R1173" s="140">
        <f t="shared" si="22"/>
        <v>0</v>
      </c>
      <c r="S1173" s="140">
        <v>0</v>
      </c>
      <c r="T1173" s="141">
        <f t="shared" si="23"/>
        <v>0</v>
      </c>
      <c r="AR1173" s="142" t="s">
        <v>241</v>
      </c>
      <c r="AT1173" s="142" t="s">
        <v>149</v>
      </c>
      <c r="AU1173" s="142" t="s">
        <v>82</v>
      </c>
      <c r="AY1173" s="17" t="s">
        <v>146</v>
      </c>
      <c r="BE1173" s="143">
        <f t="shared" si="24"/>
        <v>0</v>
      </c>
      <c r="BF1173" s="143">
        <f t="shared" si="25"/>
        <v>0</v>
      </c>
      <c r="BG1173" s="143">
        <f t="shared" si="26"/>
        <v>0</v>
      </c>
      <c r="BH1173" s="143">
        <f t="shared" si="27"/>
        <v>0</v>
      </c>
      <c r="BI1173" s="143">
        <f t="shared" si="28"/>
        <v>0</v>
      </c>
      <c r="BJ1173" s="17" t="s">
        <v>80</v>
      </c>
      <c r="BK1173" s="143">
        <f t="shared" si="29"/>
        <v>0</v>
      </c>
      <c r="BL1173" s="17" t="s">
        <v>241</v>
      </c>
      <c r="BM1173" s="142" t="s">
        <v>1906</v>
      </c>
    </row>
    <row r="1174" spans="2:65" s="1" customFormat="1" ht="24.2" customHeight="1">
      <c r="B1174" s="32"/>
      <c r="C1174" s="131" t="s">
        <v>1907</v>
      </c>
      <c r="D1174" s="131" t="s">
        <v>149</v>
      </c>
      <c r="E1174" s="132" t="s">
        <v>1908</v>
      </c>
      <c r="F1174" s="133" t="s">
        <v>1909</v>
      </c>
      <c r="G1174" s="134" t="s">
        <v>213</v>
      </c>
      <c r="H1174" s="135">
        <v>6.202</v>
      </c>
      <c r="I1174" s="136"/>
      <c r="J1174" s="137">
        <f t="shared" si="20"/>
        <v>0</v>
      </c>
      <c r="K1174" s="133" t="s">
        <v>638</v>
      </c>
      <c r="L1174" s="32"/>
      <c r="M1174" s="138" t="s">
        <v>19</v>
      </c>
      <c r="N1174" s="139" t="s">
        <v>43</v>
      </c>
      <c r="P1174" s="140">
        <f t="shared" si="21"/>
        <v>0</v>
      </c>
      <c r="Q1174" s="140">
        <v>0</v>
      </c>
      <c r="R1174" s="140">
        <f t="shared" si="22"/>
        <v>0</v>
      </c>
      <c r="S1174" s="140">
        <v>0</v>
      </c>
      <c r="T1174" s="141">
        <f t="shared" si="23"/>
        <v>0</v>
      </c>
      <c r="AR1174" s="142" t="s">
        <v>241</v>
      </c>
      <c r="AT1174" s="142" t="s">
        <v>149</v>
      </c>
      <c r="AU1174" s="142" t="s">
        <v>82</v>
      </c>
      <c r="AY1174" s="17" t="s">
        <v>146</v>
      </c>
      <c r="BE1174" s="143">
        <f t="shared" si="24"/>
        <v>0</v>
      </c>
      <c r="BF1174" s="143">
        <f t="shared" si="25"/>
        <v>0</v>
      </c>
      <c r="BG1174" s="143">
        <f t="shared" si="26"/>
        <v>0</v>
      </c>
      <c r="BH1174" s="143">
        <f t="shared" si="27"/>
        <v>0</v>
      </c>
      <c r="BI1174" s="143">
        <f t="shared" si="28"/>
        <v>0</v>
      </c>
      <c r="BJ1174" s="17" t="s">
        <v>80</v>
      </c>
      <c r="BK1174" s="143">
        <f t="shared" si="29"/>
        <v>0</v>
      </c>
      <c r="BL1174" s="17" t="s">
        <v>241</v>
      </c>
      <c r="BM1174" s="142" t="s">
        <v>1910</v>
      </c>
    </row>
    <row r="1175" spans="2:65" s="1" customFormat="1" ht="11.25">
      <c r="B1175" s="32"/>
      <c r="D1175" s="144" t="s">
        <v>155</v>
      </c>
      <c r="F1175" s="145" t="s">
        <v>1911</v>
      </c>
      <c r="I1175" s="146"/>
      <c r="L1175" s="32"/>
      <c r="M1175" s="147"/>
      <c r="T1175" s="53"/>
      <c r="AT1175" s="17" t="s">
        <v>155</v>
      </c>
      <c r="AU1175" s="17" t="s">
        <v>82</v>
      </c>
    </row>
    <row r="1176" spans="2:65" s="11" customFormat="1" ht="22.9" customHeight="1">
      <c r="B1176" s="119"/>
      <c r="D1176" s="120" t="s">
        <v>71</v>
      </c>
      <c r="E1176" s="129" t="s">
        <v>1912</v>
      </c>
      <c r="F1176" s="129" t="s">
        <v>1913</v>
      </c>
      <c r="I1176" s="122"/>
      <c r="J1176" s="130">
        <f>BK1176</f>
        <v>0</v>
      </c>
      <c r="L1176" s="119"/>
      <c r="M1176" s="124"/>
      <c r="P1176" s="125">
        <f>SUM(P1177:P1305)</f>
        <v>0</v>
      </c>
      <c r="R1176" s="125">
        <f>SUM(R1177:R1305)</f>
        <v>1.7635849200000002</v>
      </c>
      <c r="T1176" s="126">
        <f>SUM(T1177:T1305)</f>
        <v>1.2841448</v>
      </c>
      <c r="AR1176" s="120" t="s">
        <v>82</v>
      </c>
      <c r="AT1176" s="127" t="s">
        <v>71</v>
      </c>
      <c r="AU1176" s="127" t="s">
        <v>80</v>
      </c>
      <c r="AY1176" s="120" t="s">
        <v>146</v>
      </c>
      <c r="BK1176" s="128">
        <f>SUM(BK1177:BK1305)</f>
        <v>0</v>
      </c>
    </row>
    <row r="1177" spans="2:65" s="1" customFormat="1" ht="16.5" customHeight="1">
      <c r="B1177" s="32"/>
      <c r="C1177" s="131" t="s">
        <v>1914</v>
      </c>
      <c r="D1177" s="131" t="s">
        <v>149</v>
      </c>
      <c r="E1177" s="132" t="s">
        <v>1915</v>
      </c>
      <c r="F1177" s="133" t="s">
        <v>1916</v>
      </c>
      <c r="G1177" s="134" t="s">
        <v>152</v>
      </c>
      <c r="H1177" s="135">
        <v>60.92</v>
      </c>
      <c r="I1177" s="136"/>
      <c r="J1177" s="137">
        <f>ROUND(I1177*H1177,2)</f>
        <v>0</v>
      </c>
      <c r="K1177" s="133" t="s">
        <v>638</v>
      </c>
      <c r="L1177" s="32"/>
      <c r="M1177" s="138" t="s">
        <v>19</v>
      </c>
      <c r="N1177" s="139" t="s">
        <v>43</v>
      </c>
      <c r="P1177" s="140">
        <f>O1177*H1177</f>
        <v>0</v>
      </c>
      <c r="Q1177" s="140">
        <v>0</v>
      </c>
      <c r="R1177" s="140">
        <f>Q1177*H1177</f>
        <v>0</v>
      </c>
      <c r="S1177" s="140">
        <v>0</v>
      </c>
      <c r="T1177" s="141">
        <f>S1177*H1177</f>
        <v>0</v>
      </c>
      <c r="AR1177" s="142" t="s">
        <v>241</v>
      </c>
      <c r="AT1177" s="142" t="s">
        <v>149</v>
      </c>
      <c r="AU1177" s="142" t="s">
        <v>82</v>
      </c>
      <c r="AY1177" s="17" t="s">
        <v>146</v>
      </c>
      <c r="BE1177" s="143">
        <f>IF(N1177="základní",J1177,0)</f>
        <v>0</v>
      </c>
      <c r="BF1177" s="143">
        <f>IF(N1177="snížená",J1177,0)</f>
        <v>0</v>
      </c>
      <c r="BG1177" s="143">
        <f>IF(N1177="zákl. přenesená",J1177,0)</f>
        <v>0</v>
      </c>
      <c r="BH1177" s="143">
        <f>IF(N1177="sníž. přenesená",J1177,0)</f>
        <v>0</v>
      </c>
      <c r="BI1177" s="143">
        <f>IF(N1177="nulová",J1177,0)</f>
        <v>0</v>
      </c>
      <c r="BJ1177" s="17" t="s">
        <v>80</v>
      </c>
      <c r="BK1177" s="143">
        <f>ROUND(I1177*H1177,2)</f>
        <v>0</v>
      </c>
      <c r="BL1177" s="17" t="s">
        <v>241</v>
      </c>
      <c r="BM1177" s="142" t="s">
        <v>1917</v>
      </c>
    </row>
    <row r="1178" spans="2:65" s="1" customFormat="1" ht="11.25">
      <c r="B1178" s="32"/>
      <c r="D1178" s="144" t="s">
        <v>155</v>
      </c>
      <c r="F1178" s="145" t="s">
        <v>1918</v>
      </c>
      <c r="I1178" s="146"/>
      <c r="L1178" s="32"/>
      <c r="M1178" s="147"/>
      <c r="T1178" s="53"/>
      <c r="AT1178" s="17" t="s">
        <v>155</v>
      </c>
      <c r="AU1178" s="17" t="s">
        <v>82</v>
      </c>
    </row>
    <row r="1179" spans="2:65" s="12" customFormat="1" ht="11.25">
      <c r="B1179" s="148"/>
      <c r="D1179" s="149" t="s">
        <v>157</v>
      </c>
      <c r="E1179" s="150" t="s">
        <v>19</v>
      </c>
      <c r="F1179" s="151" t="s">
        <v>515</v>
      </c>
      <c r="H1179" s="150" t="s">
        <v>19</v>
      </c>
      <c r="I1179" s="152"/>
      <c r="L1179" s="148"/>
      <c r="M1179" s="153"/>
      <c r="T1179" s="154"/>
      <c r="AT1179" s="150" t="s">
        <v>157</v>
      </c>
      <c r="AU1179" s="150" t="s">
        <v>82</v>
      </c>
      <c r="AV1179" s="12" t="s">
        <v>80</v>
      </c>
      <c r="AW1179" s="12" t="s">
        <v>33</v>
      </c>
      <c r="AX1179" s="12" t="s">
        <v>72</v>
      </c>
      <c r="AY1179" s="150" t="s">
        <v>146</v>
      </c>
    </row>
    <row r="1180" spans="2:65" s="13" customFormat="1" ht="11.25">
      <c r="B1180" s="155"/>
      <c r="D1180" s="149" t="s">
        <v>157</v>
      </c>
      <c r="E1180" s="156" t="s">
        <v>19</v>
      </c>
      <c r="F1180" s="157" t="s">
        <v>516</v>
      </c>
      <c r="H1180" s="158">
        <v>11.74</v>
      </c>
      <c r="I1180" s="159"/>
      <c r="L1180" s="155"/>
      <c r="M1180" s="160"/>
      <c r="T1180" s="161"/>
      <c r="AT1180" s="156" t="s">
        <v>157</v>
      </c>
      <c r="AU1180" s="156" t="s">
        <v>82</v>
      </c>
      <c r="AV1180" s="13" t="s">
        <v>82</v>
      </c>
      <c r="AW1180" s="13" t="s">
        <v>33</v>
      </c>
      <c r="AX1180" s="13" t="s">
        <v>72</v>
      </c>
      <c r="AY1180" s="156" t="s">
        <v>146</v>
      </c>
    </row>
    <row r="1181" spans="2:65" s="12" customFormat="1" ht="11.25">
      <c r="B1181" s="148"/>
      <c r="D1181" s="149" t="s">
        <v>157</v>
      </c>
      <c r="E1181" s="150" t="s">
        <v>19</v>
      </c>
      <c r="F1181" s="151" t="s">
        <v>523</v>
      </c>
      <c r="H1181" s="150" t="s">
        <v>19</v>
      </c>
      <c r="I1181" s="152"/>
      <c r="L1181" s="148"/>
      <c r="M1181" s="153"/>
      <c r="T1181" s="154"/>
      <c r="AT1181" s="150" t="s">
        <v>157</v>
      </c>
      <c r="AU1181" s="150" t="s">
        <v>82</v>
      </c>
      <c r="AV1181" s="12" t="s">
        <v>80</v>
      </c>
      <c r="AW1181" s="12" t="s">
        <v>33</v>
      </c>
      <c r="AX1181" s="12" t="s">
        <v>72</v>
      </c>
      <c r="AY1181" s="150" t="s">
        <v>146</v>
      </c>
    </row>
    <row r="1182" spans="2:65" s="13" customFormat="1" ht="11.25">
      <c r="B1182" s="155"/>
      <c r="D1182" s="149" t="s">
        <v>157</v>
      </c>
      <c r="E1182" s="156" t="s">
        <v>19</v>
      </c>
      <c r="F1182" s="157" t="s">
        <v>524</v>
      </c>
      <c r="H1182" s="158">
        <v>7.66</v>
      </c>
      <c r="I1182" s="159"/>
      <c r="L1182" s="155"/>
      <c r="M1182" s="160"/>
      <c r="T1182" s="161"/>
      <c r="AT1182" s="156" t="s">
        <v>157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146</v>
      </c>
    </row>
    <row r="1183" spans="2:65" s="12" customFormat="1" ht="11.25">
      <c r="B1183" s="148"/>
      <c r="D1183" s="149" t="s">
        <v>157</v>
      </c>
      <c r="E1183" s="150" t="s">
        <v>19</v>
      </c>
      <c r="F1183" s="151" t="s">
        <v>1919</v>
      </c>
      <c r="H1183" s="150" t="s">
        <v>19</v>
      </c>
      <c r="I1183" s="152"/>
      <c r="L1183" s="148"/>
      <c r="M1183" s="153"/>
      <c r="T1183" s="154"/>
      <c r="AT1183" s="150" t="s">
        <v>157</v>
      </c>
      <c r="AU1183" s="150" t="s">
        <v>82</v>
      </c>
      <c r="AV1183" s="12" t="s">
        <v>80</v>
      </c>
      <c r="AW1183" s="12" t="s">
        <v>33</v>
      </c>
      <c r="AX1183" s="12" t="s">
        <v>72</v>
      </c>
      <c r="AY1183" s="150" t="s">
        <v>146</v>
      </c>
    </row>
    <row r="1184" spans="2:65" s="13" customFormat="1" ht="11.25">
      <c r="B1184" s="155"/>
      <c r="D1184" s="149" t="s">
        <v>157</v>
      </c>
      <c r="E1184" s="156" t="s">
        <v>19</v>
      </c>
      <c r="F1184" s="157" t="s">
        <v>526</v>
      </c>
      <c r="H1184" s="158">
        <v>1.43</v>
      </c>
      <c r="I1184" s="159"/>
      <c r="L1184" s="155"/>
      <c r="M1184" s="160"/>
      <c r="T1184" s="161"/>
      <c r="AT1184" s="156" t="s">
        <v>157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146</v>
      </c>
    </row>
    <row r="1185" spans="2:65" s="12" customFormat="1" ht="11.25">
      <c r="B1185" s="148"/>
      <c r="D1185" s="149" t="s">
        <v>157</v>
      </c>
      <c r="E1185" s="150" t="s">
        <v>19</v>
      </c>
      <c r="F1185" s="151" t="s">
        <v>527</v>
      </c>
      <c r="H1185" s="150" t="s">
        <v>19</v>
      </c>
      <c r="I1185" s="152"/>
      <c r="L1185" s="148"/>
      <c r="M1185" s="153"/>
      <c r="T1185" s="154"/>
      <c r="AT1185" s="150" t="s">
        <v>157</v>
      </c>
      <c r="AU1185" s="150" t="s">
        <v>82</v>
      </c>
      <c r="AV1185" s="12" t="s">
        <v>80</v>
      </c>
      <c r="AW1185" s="12" t="s">
        <v>33</v>
      </c>
      <c r="AX1185" s="12" t="s">
        <v>72</v>
      </c>
      <c r="AY1185" s="150" t="s">
        <v>146</v>
      </c>
    </row>
    <row r="1186" spans="2:65" s="13" customFormat="1" ht="11.25">
      <c r="B1186" s="155"/>
      <c r="D1186" s="149" t="s">
        <v>157</v>
      </c>
      <c r="E1186" s="156" t="s">
        <v>19</v>
      </c>
      <c r="F1186" s="157" t="s">
        <v>528</v>
      </c>
      <c r="H1186" s="158">
        <v>4.68</v>
      </c>
      <c r="I1186" s="159"/>
      <c r="L1186" s="155"/>
      <c r="M1186" s="160"/>
      <c r="T1186" s="161"/>
      <c r="AT1186" s="156" t="s">
        <v>157</v>
      </c>
      <c r="AU1186" s="156" t="s">
        <v>82</v>
      </c>
      <c r="AV1186" s="13" t="s">
        <v>82</v>
      </c>
      <c r="AW1186" s="13" t="s">
        <v>33</v>
      </c>
      <c r="AX1186" s="13" t="s">
        <v>72</v>
      </c>
      <c r="AY1186" s="156" t="s">
        <v>146</v>
      </c>
    </row>
    <row r="1187" spans="2:65" s="12" customFormat="1" ht="11.25">
      <c r="B1187" s="148"/>
      <c r="D1187" s="149" t="s">
        <v>157</v>
      </c>
      <c r="E1187" s="150" t="s">
        <v>19</v>
      </c>
      <c r="F1187" s="151" t="s">
        <v>529</v>
      </c>
      <c r="H1187" s="150" t="s">
        <v>19</v>
      </c>
      <c r="I1187" s="152"/>
      <c r="L1187" s="148"/>
      <c r="M1187" s="153"/>
      <c r="T1187" s="154"/>
      <c r="AT1187" s="150" t="s">
        <v>157</v>
      </c>
      <c r="AU1187" s="150" t="s">
        <v>82</v>
      </c>
      <c r="AV1187" s="12" t="s">
        <v>80</v>
      </c>
      <c r="AW1187" s="12" t="s">
        <v>33</v>
      </c>
      <c r="AX1187" s="12" t="s">
        <v>72</v>
      </c>
      <c r="AY1187" s="150" t="s">
        <v>146</v>
      </c>
    </row>
    <row r="1188" spans="2:65" s="13" customFormat="1" ht="11.25">
      <c r="B1188" s="155"/>
      <c r="D1188" s="149" t="s">
        <v>157</v>
      </c>
      <c r="E1188" s="156" t="s">
        <v>19</v>
      </c>
      <c r="F1188" s="157" t="s">
        <v>530</v>
      </c>
      <c r="H1188" s="158">
        <v>12.28</v>
      </c>
      <c r="I1188" s="159"/>
      <c r="L1188" s="155"/>
      <c r="M1188" s="160"/>
      <c r="T1188" s="161"/>
      <c r="AT1188" s="156" t="s">
        <v>157</v>
      </c>
      <c r="AU1188" s="156" t="s">
        <v>82</v>
      </c>
      <c r="AV1188" s="13" t="s">
        <v>82</v>
      </c>
      <c r="AW1188" s="13" t="s">
        <v>33</v>
      </c>
      <c r="AX1188" s="13" t="s">
        <v>72</v>
      </c>
      <c r="AY1188" s="156" t="s">
        <v>146</v>
      </c>
    </row>
    <row r="1189" spans="2:65" s="12" customFormat="1" ht="11.25">
      <c r="B1189" s="148"/>
      <c r="D1189" s="149" t="s">
        <v>157</v>
      </c>
      <c r="E1189" s="150" t="s">
        <v>19</v>
      </c>
      <c r="F1189" s="151" t="s">
        <v>1001</v>
      </c>
      <c r="H1189" s="150" t="s">
        <v>19</v>
      </c>
      <c r="I1189" s="152"/>
      <c r="L1189" s="148"/>
      <c r="M1189" s="153"/>
      <c r="T1189" s="154"/>
      <c r="AT1189" s="150" t="s">
        <v>157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146</v>
      </c>
    </row>
    <row r="1190" spans="2:65" s="13" customFormat="1" ht="11.25">
      <c r="B1190" s="155"/>
      <c r="D1190" s="149" t="s">
        <v>157</v>
      </c>
      <c r="E1190" s="156" t="s">
        <v>19</v>
      </c>
      <c r="F1190" s="157" t="s">
        <v>1002</v>
      </c>
      <c r="H1190" s="158">
        <v>9.4600000000000009</v>
      </c>
      <c r="I1190" s="159"/>
      <c r="L1190" s="155"/>
      <c r="M1190" s="160"/>
      <c r="T1190" s="161"/>
      <c r="AT1190" s="156" t="s">
        <v>157</v>
      </c>
      <c r="AU1190" s="156" t="s">
        <v>82</v>
      </c>
      <c r="AV1190" s="13" t="s">
        <v>82</v>
      </c>
      <c r="AW1190" s="13" t="s">
        <v>33</v>
      </c>
      <c r="AX1190" s="13" t="s">
        <v>72</v>
      </c>
      <c r="AY1190" s="156" t="s">
        <v>146</v>
      </c>
    </row>
    <row r="1191" spans="2:65" s="12" customFormat="1" ht="11.25">
      <c r="B1191" s="148"/>
      <c r="D1191" s="149" t="s">
        <v>157</v>
      </c>
      <c r="E1191" s="150" t="s">
        <v>19</v>
      </c>
      <c r="F1191" s="151" t="s">
        <v>1079</v>
      </c>
      <c r="H1191" s="150" t="s">
        <v>19</v>
      </c>
      <c r="I1191" s="152"/>
      <c r="L1191" s="148"/>
      <c r="M1191" s="153"/>
      <c r="T1191" s="154"/>
      <c r="AT1191" s="150" t="s">
        <v>157</v>
      </c>
      <c r="AU1191" s="150" t="s">
        <v>82</v>
      </c>
      <c r="AV1191" s="12" t="s">
        <v>80</v>
      </c>
      <c r="AW1191" s="12" t="s">
        <v>33</v>
      </c>
      <c r="AX1191" s="12" t="s">
        <v>72</v>
      </c>
      <c r="AY1191" s="150" t="s">
        <v>146</v>
      </c>
    </row>
    <row r="1192" spans="2:65" s="13" customFormat="1" ht="11.25">
      <c r="B1192" s="155"/>
      <c r="D1192" s="149" t="s">
        <v>157</v>
      </c>
      <c r="E1192" s="156" t="s">
        <v>19</v>
      </c>
      <c r="F1192" s="157" t="s">
        <v>1080</v>
      </c>
      <c r="H1192" s="158">
        <v>4.0999999999999996</v>
      </c>
      <c r="I1192" s="159"/>
      <c r="L1192" s="155"/>
      <c r="M1192" s="160"/>
      <c r="T1192" s="161"/>
      <c r="AT1192" s="156" t="s">
        <v>157</v>
      </c>
      <c r="AU1192" s="156" t="s">
        <v>82</v>
      </c>
      <c r="AV1192" s="13" t="s">
        <v>82</v>
      </c>
      <c r="AW1192" s="13" t="s">
        <v>33</v>
      </c>
      <c r="AX1192" s="13" t="s">
        <v>72</v>
      </c>
      <c r="AY1192" s="156" t="s">
        <v>146</v>
      </c>
    </row>
    <row r="1193" spans="2:65" s="12" customFormat="1" ht="11.25">
      <c r="B1193" s="148"/>
      <c r="D1193" s="149" t="s">
        <v>157</v>
      </c>
      <c r="E1193" s="150" t="s">
        <v>19</v>
      </c>
      <c r="F1193" s="151" t="s">
        <v>1498</v>
      </c>
      <c r="H1193" s="150" t="s">
        <v>19</v>
      </c>
      <c r="I1193" s="152"/>
      <c r="L1193" s="148"/>
      <c r="M1193" s="153"/>
      <c r="T1193" s="154"/>
      <c r="AT1193" s="150" t="s">
        <v>157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146</v>
      </c>
    </row>
    <row r="1194" spans="2:65" s="13" customFormat="1" ht="11.25">
      <c r="B1194" s="155"/>
      <c r="D1194" s="149" t="s">
        <v>157</v>
      </c>
      <c r="E1194" s="156" t="s">
        <v>19</v>
      </c>
      <c r="F1194" s="157" t="s">
        <v>1499</v>
      </c>
      <c r="H1194" s="158">
        <v>3.92</v>
      </c>
      <c r="I1194" s="159"/>
      <c r="L1194" s="155"/>
      <c r="M1194" s="160"/>
      <c r="T1194" s="161"/>
      <c r="AT1194" s="156" t="s">
        <v>157</v>
      </c>
      <c r="AU1194" s="156" t="s">
        <v>82</v>
      </c>
      <c r="AV1194" s="13" t="s">
        <v>82</v>
      </c>
      <c r="AW1194" s="13" t="s">
        <v>33</v>
      </c>
      <c r="AX1194" s="13" t="s">
        <v>72</v>
      </c>
      <c r="AY1194" s="156" t="s">
        <v>146</v>
      </c>
    </row>
    <row r="1195" spans="2:65" s="12" customFormat="1" ht="11.25">
      <c r="B1195" s="148"/>
      <c r="D1195" s="149" t="s">
        <v>157</v>
      </c>
      <c r="E1195" s="150" t="s">
        <v>19</v>
      </c>
      <c r="F1195" s="151" t="s">
        <v>1500</v>
      </c>
      <c r="H1195" s="150" t="s">
        <v>19</v>
      </c>
      <c r="I1195" s="152"/>
      <c r="L1195" s="148"/>
      <c r="M1195" s="153"/>
      <c r="T1195" s="154"/>
      <c r="AT1195" s="150" t="s">
        <v>157</v>
      </c>
      <c r="AU1195" s="150" t="s">
        <v>82</v>
      </c>
      <c r="AV1195" s="12" t="s">
        <v>80</v>
      </c>
      <c r="AW1195" s="12" t="s">
        <v>33</v>
      </c>
      <c r="AX1195" s="12" t="s">
        <v>72</v>
      </c>
      <c r="AY1195" s="150" t="s">
        <v>146</v>
      </c>
    </row>
    <row r="1196" spans="2:65" s="13" customFormat="1" ht="11.25">
      <c r="B1196" s="155"/>
      <c r="D1196" s="149" t="s">
        <v>157</v>
      </c>
      <c r="E1196" s="156" t="s">
        <v>19</v>
      </c>
      <c r="F1196" s="157" t="s">
        <v>1501</v>
      </c>
      <c r="H1196" s="158">
        <v>5.65</v>
      </c>
      <c r="I1196" s="159"/>
      <c r="L1196" s="155"/>
      <c r="M1196" s="160"/>
      <c r="T1196" s="161"/>
      <c r="AT1196" s="156" t="s">
        <v>157</v>
      </c>
      <c r="AU1196" s="156" t="s">
        <v>82</v>
      </c>
      <c r="AV1196" s="13" t="s">
        <v>82</v>
      </c>
      <c r="AW1196" s="13" t="s">
        <v>33</v>
      </c>
      <c r="AX1196" s="13" t="s">
        <v>72</v>
      </c>
      <c r="AY1196" s="156" t="s">
        <v>146</v>
      </c>
    </row>
    <row r="1197" spans="2:65" s="14" customFormat="1" ht="11.25">
      <c r="B1197" s="162"/>
      <c r="D1197" s="149" t="s">
        <v>157</v>
      </c>
      <c r="E1197" s="163" t="s">
        <v>19</v>
      </c>
      <c r="F1197" s="164" t="s">
        <v>161</v>
      </c>
      <c r="H1197" s="165">
        <v>60.92</v>
      </c>
      <c r="I1197" s="166"/>
      <c r="L1197" s="162"/>
      <c r="M1197" s="167"/>
      <c r="T1197" s="168"/>
      <c r="AT1197" s="163" t="s">
        <v>157</v>
      </c>
      <c r="AU1197" s="163" t="s">
        <v>82</v>
      </c>
      <c r="AV1197" s="14" t="s">
        <v>147</v>
      </c>
      <c r="AW1197" s="14" t="s">
        <v>33</v>
      </c>
      <c r="AX1197" s="14" t="s">
        <v>80</v>
      </c>
      <c r="AY1197" s="163" t="s">
        <v>146</v>
      </c>
    </row>
    <row r="1198" spans="2:65" s="1" customFormat="1" ht="16.5" customHeight="1">
      <c r="B1198" s="32"/>
      <c r="C1198" s="131" t="s">
        <v>1920</v>
      </c>
      <c r="D1198" s="131" t="s">
        <v>149</v>
      </c>
      <c r="E1198" s="132" t="s">
        <v>1921</v>
      </c>
      <c r="F1198" s="133" t="s">
        <v>1922</v>
      </c>
      <c r="G1198" s="134" t="s">
        <v>152</v>
      </c>
      <c r="H1198" s="135">
        <v>60.92</v>
      </c>
      <c r="I1198" s="136"/>
      <c r="J1198" s="137">
        <f>ROUND(I1198*H1198,2)</f>
        <v>0</v>
      </c>
      <c r="K1198" s="133" t="s">
        <v>638</v>
      </c>
      <c r="L1198" s="32"/>
      <c r="M1198" s="138" t="s">
        <v>19</v>
      </c>
      <c r="N1198" s="139" t="s">
        <v>43</v>
      </c>
      <c r="P1198" s="140">
        <f>O1198*H1198</f>
        <v>0</v>
      </c>
      <c r="Q1198" s="140">
        <v>2.9999999999999997E-4</v>
      </c>
      <c r="R1198" s="140">
        <f>Q1198*H1198</f>
        <v>1.8276000000000001E-2</v>
      </c>
      <c r="S1198" s="140">
        <v>0</v>
      </c>
      <c r="T1198" s="141">
        <f>S1198*H1198</f>
        <v>0</v>
      </c>
      <c r="AR1198" s="142" t="s">
        <v>241</v>
      </c>
      <c r="AT1198" s="142" t="s">
        <v>149</v>
      </c>
      <c r="AU1198" s="142" t="s">
        <v>82</v>
      </c>
      <c r="AY1198" s="17" t="s">
        <v>146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241</v>
      </c>
      <c r="BM1198" s="142" t="s">
        <v>1923</v>
      </c>
    </row>
    <row r="1199" spans="2:65" s="1" customFormat="1" ht="11.25">
      <c r="B1199" s="32"/>
      <c r="D1199" s="144" t="s">
        <v>155</v>
      </c>
      <c r="F1199" s="145" t="s">
        <v>1924</v>
      </c>
      <c r="I1199" s="146"/>
      <c r="L1199" s="32"/>
      <c r="M1199" s="147"/>
      <c r="T1199" s="53"/>
      <c r="AT1199" s="17" t="s">
        <v>155</v>
      </c>
      <c r="AU1199" s="17" t="s">
        <v>82</v>
      </c>
    </row>
    <row r="1200" spans="2:65" s="12" customFormat="1" ht="11.25">
      <c r="B1200" s="148"/>
      <c r="D1200" s="149" t="s">
        <v>157</v>
      </c>
      <c r="E1200" s="150" t="s">
        <v>19</v>
      </c>
      <c r="F1200" s="151" t="s">
        <v>515</v>
      </c>
      <c r="H1200" s="150" t="s">
        <v>19</v>
      </c>
      <c r="I1200" s="152"/>
      <c r="L1200" s="148"/>
      <c r="M1200" s="153"/>
      <c r="T1200" s="154"/>
      <c r="AT1200" s="150" t="s">
        <v>157</v>
      </c>
      <c r="AU1200" s="150" t="s">
        <v>82</v>
      </c>
      <c r="AV1200" s="12" t="s">
        <v>80</v>
      </c>
      <c r="AW1200" s="12" t="s">
        <v>33</v>
      </c>
      <c r="AX1200" s="12" t="s">
        <v>72</v>
      </c>
      <c r="AY1200" s="150" t="s">
        <v>146</v>
      </c>
    </row>
    <row r="1201" spans="2:51" s="13" customFormat="1" ht="11.25">
      <c r="B1201" s="155"/>
      <c r="D1201" s="149" t="s">
        <v>157</v>
      </c>
      <c r="E1201" s="156" t="s">
        <v>19</v>
      </c>
      <c r="F1201" s="157" t="s">
        <v>516</v>
      </c>
      <c r="H1201" s="158">
        <v>11.74</v>
      </c>
      <c r="I1201" s="159"/>
      <c r="L1201" s="155"/>
      <c r="M1201" s="160"/>
      <c r="T1201" s="161"/>
      <c r="AT1201" s="156" t="s">
        <v>157</v>
      </c>
      <c r="AU1201" s="156" t="s">
        <v>82</v>
      </c>
      <c r="AV1201" s="13" t="s">
        <v>82</v>
      </c>
      <c r="AW1201" s="13" t="s">
        <v>33</v>
      </c>
      <c r="AX1201" s="13" t="s">
        <v>72</v>
      </c>
      <c r="AY1201" s="156" t="s">
        <v>146</v>
      </c>
    </row>
    <row r="1202" spans="2:51" s="12" customFormat="1" ht="11.25">
      <c r="B1202" s="148"/>
      <c r="D1202" s="149" t="s">
        <v>157</v>
      </c>
      <c r="E1202" s="150" t="s">
        <v>19</v>
      </c>
      <c r="F1202" s="151" t="s">
        <v>523</v>
      </c>
      <c r="H1202" s="150" t="s">
        <v>19</v>
      </c>
      <c r="I1202" s="152"/>
      <c r="L1202" s="148"/>
      <c r="M1202" s="153"/>
      <c r="T1202" s="154"/>
      <c r="AT1202" s="150" t="s">
        <v>157</v>
      </c>
      <c r="AU1202" s="150" t="s">
        <v>82</v>
      </c>
      <c r="AV1202" s="12" t="s">
        <v>80</v>
      </c>
      <c r="AW1202" s="12" t="s">
        <v>33</v>
      </c>
      <c r="AX1202" s="12" t="s">
        <v>72</v>
      </c>
      <c r="AY1202" s="150" t="s">
        <v>146</v>
      </c>
    </row>
    <row r="1203" spans="2:51" s="13" customFormat="1" ht="11.25">
      <c r="B1203" s="155"/>
      <c r="D1203" s="149" t="s">
        <v>157</v>
      </c>
      <c r="E1203" s="156" t="s">
        <v>19</v>
      </c>
      <c r="F1203" s="157" t="s">
        <v>524</v>
      </c>
      <c r="H1203" s="158">
        <v>7.66</v>
      </c>
      <c r="I1203" s="159"/>
      <c r="L1203" s="155"/>
      <c r="M1203" s="160"/>
      <c r="T1203" s="161"/>
      <c r="AT1203" s="156" t="s">
        <v>157</v>
      </c>
      <c r="AU1203" s="156" t="s">
        <v>82</v>
      </c>
      <c r="AV1203" s="13" t="s">
        <v>82</v>
      </c>
      <c r="AW1203" s="13" t="s">
        <v>33</v>
      </c>
      <c r="AX1203" s="13" t="s">
        <v>72</v>
      </c>
      <c r="AY1203" s="156" t="s">
        <v>146</v>
      </c>
    </row>
    <row r="1204" spans="2:51" s="12" customFormat="1" ht="11.25">
      <c r="B1204" s="148"/>
      <c r="D1204" s="149" t="s">
        <v>157</v>
      </c>
      <c r="E1204" s="150" t="s">
        <v>19</v>
      </c>
      <c r="F1204" s="151" t="s">
        <v>1919</v>
      </c>
      <c r="H1204" s="150" t="s">
        <v>19</v>
      </c>
      <c r="I1204" s="152"/>
      <c r="L1204" s="148"/>
      <c r="M1204" s="153"/>
      <c r="T1204" s="154"/>
      <c r="AT1204" s="150" t="s">
        <v>157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146</v>
      </c>
    </row>
    <row r="1205" spans="2:51" s="13" customFormat="1" ht="11.25">
      <c r="B1205" s="155"/>
      <c r="D1205" s="149" t="s">
        <v>157</v>
      </c>
      <c r="E1205" s="156" t="s">
        <v>19</v>
      </c>
      <c r="F1205" s="157" t="s">
        <v>526</v>
      </c>
      <c r="H1205" s="158">
        <v>1.43</v>
      </c>
      <c r="I1205" s="159"/>
      <c r="L1205" s="155"/>
      <c r="M1205" s="160"/>
      <c r="T1205" s="161"/>
      <c r="AT1205" s="156" t="s">
        <v>157</v>
      </c>
      <c r="AU1205" s="156" t="s">
        <v>82</v>
      </c>
      <c r="AV1205" s="13" t="s">
        <v>82</v>
      </c>
      <c r="AW1205" s="13" t="s">
        <v>33</v>
      </c>
      <c r="AX1205" s="13" t="s">
        <v>72</v>
      </c>
      <c r="AY1205" s="156" t="s">
        <v>146</v>
      </c>
    </row>
    <row r="1206" spans="2:51" s="12" customFormat="1" ht="11.25">
      <c r="B1206" s="148"/>
      <c r="D1206" s="149" t="s">
        <v>157</v>
      </c>
      <c r="E1206" s="150" t="s">
        <v>19</v>
      </c>
      <c r="F1206" s="151" t="s">
        <v>527</v>
      </c>
      <c r="H1206" s="150" t="s">
        <v>19</v>
      </c>
      <c r="I1206" s="152"/>
      <c r="L1206" s="148"/>
      <c r="M1206" s="153"/>
      <c r="T1206" s="154"/>
      <c r="AT1206" s="150" t="s">
        <v>157</v>
      </c>
      <c r="AU1206" s="150" t="s">
        <v>82</v>
      </c>
      <c r="AV1206" s="12" t="s">
        <v>80</v>
      </c>
      <c r="AW1206" s="12" t="s">
        <v>33</v>
      </c>
      <c r="AX1206" s="12" t="s">
        <v>72</v>
      </c>
      <c r="AY1206" s="150" t="s">
        <v>146</v>
      </c>
    </row>
    <row r="1207" spans="2:51" s="13" customFormat="1" ht="11.25">
      <c r="B1207" s="155"/>
      <c r="D1207" s="149" t="s">
        <v>157</v>
      </c>
      <c r="E1207" s="156" t="s">
        <v>19</v>
      </c>
      <c r="F1207" s="157" t="s">
        <v>528</v>
      </c>
      <c r="H1207" s="158">
        <v>4.68</v>
      </c>
      <c r="I1207" s="159"/>
      <c r="L1207" s="155"/>
      <c r="M1207" s="160"/>
      <c r="T1207" s="161"/>
      <c r="AT1207" s="156" t="s">
        <v>157</v>
      </c>
      <c r="AU1207" s="156" t="s">
        <v>82</v>
      </c>
      <c r="AV1207" s="13" t="s">
        <v>82</v>
      </c>
      <c r="AW1207" s="13" t="s">
        <v>33</v>
      </c>
      <c r="AX1207" s="13" t="s">
        <v>72</v>
      </c>
      <c r="AY1207" s="156" t="s">
        <v>146</v>
      </c>
    </row>
    <row r="1208" spans="2:51" s="12" customFormat="1" ht="11.25">
      <c r="B1208" s="148"/>
      <c r="D1208" s="149" t="s">
        <v>157</v>
      </c>
      <c r="E1208" s="150" t="s">
        <v>19</v>
      </c>
      <c r="F1208" s="151" t="s">
        <v>529</v>
      </c>
      <c r="H1208" s="150" t="s">
        <v>19</v>
      </c>
      <c r="I1208" s="152"/>
      <c r="L1208" s="148"/>
      <c r="M1208" s="153"/>
      <c r="T1208" s="154"/>
      <c r="AT1208" s="150" t="s">
        <v>157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146</v>
      </c>
    </row>
    <row r="1209" spans="2:51" s="13" customFormat="1" ht="11.25">
      <c r="B1209" s="155"/>
      <c r="D1209" s="149" t="s">
        <v>157</v>
      </c>
      <c r="E1209" s="156" t="s">
        <v>19</v>
      </c>
      <c r="F1209" s="157" t="s">
        <v>530</v>
      </c>
      <c r="H1209" s="158">
        <v>12.28</v>
      </c>
      <c r="I1209" s="159"/>
      <c r="L1209" s="155"/>
      <c r="M1209" s="160"/>
      <c r="T1209" s="161"/>
      <c r="AT1209" s="156" t="s">
        <v>157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146</v>
      </c>
    </row>
    <row r="1210" spans="2:51" s="12" customFormat="1" ht="11.25">
      <c r="B1210" s="148"/>
      <c r="D1210" s="149" t="s">
        <v>157</v>
      </c>
      <c r="E1210" s="150" t="s">
        <v>19</v>
      </c>
      <c r="F1210" s="151" t="s">
        <v>1001</v>
      </c>
      <c r="H1210" s="150" t="s">
        <v>19</v>
      </c>
      <c r="I1210" s="152"/>
      <c r="L1210" s="148"/>
      <c r="M1210" s="153"/>
      <c r="T1210" s="154"/>
      <c r="AT1210" s="150" t="s">
        <v>157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146</v>
      </c>
    </row>
    <row r="1211" spans="2:51" s="13" customFormat="1" ht="11.25">
      <c r="B1211" s="155"/>
      <c r="D1211" s="149" t="s">
        <v>157</v>
      </c>
      <c r="E1211" s="156" t="s">
        <v>19</v>
      </c>
      <c r="F1211" s="157" t="s">
        <v>1002</v>
      </c>
      <c r="H1211" s="158">
        <v>9.4600000000000009</v>
      </c>
      <c r="I1211" s="159"/>
      <c r="L1211" s="155"/>
      <c r="M1211" s="160"/>
      <c r="T1211" s="161"/>
      <c r="AT1211" s="156" t="s">
        <v>157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146</v>
      </c>
    </row>
    <row r="1212" spans="2:51" s="12" customFormat="1" ht="11.25">
      <c r="B1212" s="148"/>
      <c r="D1212" s="149" t="s">
        <v>157</v>
      </c>
      <c r="E1212" s="150" t="s">
        <v>19</v>
      </c>
      <c r="F1212" s="151" t="s">
        <v>1079</v>
      </c>
      <c r="H1212" s="150" t="s">
        <v>19</v>
      </c>
      <c r="I1212" s="152"/>
      <c r="L1212" s="148"/>
      <c r="M1212" s="153"/>
      <c r="T1212" s="154"/>
      <c r="AT1212" s="150" t="s">
        <v>157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146</v>
      </c>
    </row>
    <row r="1213" spans="2:51" s="13" customFormat="1" ht="11.25">
      <c r="B1213" s="155"/>
      <c r="D1213" s="149" t="s">
        <v>157</v>
      </c>
      <c r="E1213" s="156" t="s">
        <v>19</v>
      </c>
      <c r="F1213" s="157" t="s">
        <v>1080</v>
      </c>
      <c r="H1213" s="158">
        <v>4.0999999999999996</v>
      </c>
      <c r="I1213" s="159"/>
      <c r="L1213" s="155"/>
      <c r="M1213" s="160"/>
      <c r="T1213" s="161"/>
      <c r="AT1213" s="156" t="s">
        <v>157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146</v>
      </c>
    </row>
    <row r="1214" spans="2:51" s="12" customFormat="1" ht="11.25">
      <c r="B1214" s="148"/>
      <c r="D1214" s="149" t="s">
        <v>157</v>
      </c>
      <c r="E1214" s="150" t="s">
        <v>19</v>
      </c>
      <c r="F1214" s="151" t="s">
        <v>1498</v>
      </c>
      <c r="H1214" s="150" t="s">
        <v>19</v>
      </c>
      <c r="I1214" s="152"/>
      <c r="L1214" s="148"/>
      <c r="M1214" s="153"/>
      <c r="T1214" s="154"/>
      <c r="AT1214" s="150" t="s">
        <v>157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146</v>
      </c>
    </row>
    <row r="1215" spans="2:51" s="13" customFormat="1" ht="11.25">
      <c r="B1215" s="155"/>
      <c r="D1215" s="149" t="s">
        <v>157</v>
      </c>
      <c r="E1215" s="156" t="s">
        <v>19</v>
      </c>
      <c r="F1215" s="157" t="s">
        <v>1499</v>
      </c>
      <c r="H1215" s="158">
        <v>3.92</v>
      </c>
      <c r="I1215" s="159"/>
      <c r="L1215" s="155"/>
      <c r="M1215" s="160"/>
      <c r="T1215" s="161"/>
      <c r="AT1215" s="156" t="s">
        <v>157</v>
      </c>
      <c r="AU1215" s="156" t="s">
        <v>82</v>
      </c>
      <c r="AV1215" s="13" t="s">
        <v>82</v>
      </c>
      <c r="AW1215" s="13" t="s">
        <v>33</v>
      </c>
      <c r="AX1215" s="13" t="s">
        <v>72</v>
      </c>
      <c r="AY1215" s="156" t="s">
        <v>146</v>
      </c>
    </row>
    <row r="1216" spans="2:51" s="12" customFormat="1" ht="11.25">
      <c r="B1216" s="148"/>
      <c r="D1216" s="149" t="s">
        <v>157</v>
      </c>
      <c r="E1216" s="150" t="s">
        <v>19</v>
      </c>
      <c r="F1216" s="151" t="s">
        <v>1500</v>
      </c>
      <c r="H1216" s="150" t="s">
        <v>19</v>
      </c>
      <c r="I1216" s="152"/>
      <c r="L1216" s="148"/>
      <c r="M1216" s="153"/>
      <c r="T1216" s="154"/>
      <c r="AT1216" s="150" t="s">
        <v>157</v>
      </c>
      <c r="AU1216" s="150" t="s">
        <v>82</v>
      </c>
      <c r="AV1216" s="12" t="s">
        <v>80</v>
      </c>
      <c r="AW1216" s="12" t="s">
        <v>33</v>
      </c>
      <c r="AX1216" s="12" t="s">
        <v>72</v>
      </c>
      <c r="AY1216" s="150" t="s">
        <v>146</v>
      </c>
    </row>
    <row r="1217" spans="2:65" s="13" customFormat="1" ht="11.25">
      <c r="B1217" s="155"/>
      <c r="D1217" s="149" t="s">
        <v>157</v>
      </c>
      <c r="E1217" s="156" t="s">
        <v>19</v>
      </c>
      <c r="F1217" s="157" t="s">
        <v>1501</v>
      </c>
      <c r="H1217" s="158">
        <v>5.65</v>
      </c>
      <c r="I1217" s="159"/>
      <c r="L1217" s="155"/>
      <c r="M1217" s="160"/>
      <c r="T1217" s="161"/>
      <c r="AT1217" s="156" t="s">
        <v>157</v>
      </c>
      <c r="AU1217" s="156" t="s">
        <v>82</v>
      </c>
      <c r="AV1217" s="13" t="s">
        <v>82</v>
      </c>
      <c r="AW1217" s="13" t="s">
        <v>33</v>
      </c>
      <c r="AX1217" s="13" t="s">
        <v>72</v>
      </c>
      <c r="AY1217" s="156" t="s">
        <v>146</v>
      </c>
    </row>
    <row r="1218" spans="2:65" s="14" customFormat="1" ht="11.25">
      <c r="B1218" s="162"/>
      <c r="D1218" s="149" t="s">
        <v>157</v>
      </c>
      <c r="E1218" s="163" t="s">
        <v>19</v>
      </c>
      <c r="F1218" s="164" t="s">
        <v>161</v>
      </c>
      <c r="H1218" s="165">
        <v>60.92</v>
      </c>
      <c r="I1218" s="166"/>
      <c r="L1218" s="162"/>
      <c r="M1218" s="167"/>
      <c r="T1218" s="168"/>
      <c r="AT1218" s="163" t="s">
        <v>157</v>
      </c>
      <c r="AU1218" s="163" t="s">
        <v>82</v>
      </c>
      <c r="AV1218" s="14" t="s">
        <v>147</v>
      </c>
      <c r="AW1218" s="14" t="s">
        <v>33</v>
      </c>
      <c r="AX1218" s="14" t="s">
        <v>80</v>
      </c>
      <c r="AY1218" s="163" t="s">
        <v>146</v>
      </c>
    </row>
    <row r="1219" spans="2:65" s="1" customFormat="1" ht="21.75" customHeight="1">
      <c r="B1219" s="32"/>
      <c r="C1219" s="131" t="s">
        <v>1925</v>
      </c>
      <c r="D1219" s="131" t="s">
        <v>149</v>
      </c>
      <c r="E1219" s="132" t="s">
        <v>1926</v>
      </c>
      <c r="F1219" s="133" t="s">
        <v>1927</v>
      </c>
      <c r="G1219" s="134" t="s">
        <v>297</v>
      </c>
      <c r="H1219" s="135">
        <v>47.3</v>
      </c>
      <c r="I1219" s="136"/>
      <c r="J1219" s="137">
        <f>ROUND(I1219*H1219,2)</f>
        <v>0</v>
      </c>
      <c r="K1219" s="133" t="s">
        <v>638</v>
      </c>
      <c r="L1219" s="32"/>
      <c r="M1219" s="138" t="s">
        <v>19</v>
      </c>
      <c r="N1219" s="139" t="s">
        <v>43</v>
      </c>
      <c r="P1219" s="140">
        <f>O1219*H1219</f>
        <v>0</v>
      </c>
      <c r="Q1219" s="140">
        <v>4.2999999999999999E-4</v>
      </c>
      <c r="R1219" s="140">
        <f>Q1219*H1219</f>
        <v>2.0338999999999999E-2</v>
      </c>
      <c r="S1219" s="140">
        <v>0</v>
      </c>
      <c r="T1219" s="141">
        <f>S1219*H1219</f>
        <v>0</v>
      </c>
      <c r="AR1219" s="142" t="s">
        <v>241</v>
      </c>
      <c r="AT1219" s="142" t="s">
        <v>149</v>
      </c>
      <c r="AU1219" s="142" t="s">
        <v>82</v>
      </c>
      <c r="AY1219" s="17" t="s">
        <v>146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7" t="s">
        <v>80</v>
      </c>
      <c r="BK1219" s="143">
        <f>ROUND(I1219*H1219,2)</f>
        <v>0</v>
      </c>
      <c r="BL1219" s="17" t="s">
        <v>241</v>
      </c>
      <c r="BM1219" s="142" t="s">
        <v>1928</v>
      </c>
    </row>
    <row r="1220" spans="2:65" s="1" customFormat="1" ht="11.25">
      <c r="B1220" s="32"/>
      <c r="D1220" s="144" t="s">
        <v>155</v>
      </c>
      <c r="F1220" s="145" t="s">
        <v>1929</v>
      </c>
      <c r="I1220" s="146"/>
      <c r="L1220" s="32"/>
      <c r="M1220" s="147"/>
      <c r="T1220" s="53"/>
      <c r="AT1220" s="17" t="s">
        <v>155</v>
      </c>
      <c r="AU1220" s="17" t="s">
        <v>82</v>
      </c>
    </row>
    <row r="1221" spans="2:65" s="12" customFormat="1" ht="11.25">
      <c r="B1221" s="148"/>
      <c r="D1221" s="149" t="s">
        <v>157</v>
      </c>
      <c r="E1221" s="150" t="s">
        <v>19</v>
      </c>
      <c r="F1221" s="151" t="s">
        <v>515</v>
      </c>
      <c r="H1221" s="150" t="s">
        <v>19</v>
      </c>
      <c r="I1221" s="152"/>
      <c r="L1221" s="148"/>
      <c r="M1221" s="153"/>
      <c r="T1221" s="154"/>
      <c r="AT1221" s="150" t="s">
        <v>157</v>
      </c>
      <c r="AU1221" s="150" t="s">
        <v>82</v>
      </c>
      <c r="AV1221" s="12" t="s">
        <v>80</v>
      </c>
      <c r="AW1221" s="12" t="s">
        <v>33</v>
      </c>
      <c r="AX1221" s="12" t="s">
        <v>72</v>
      </c>
      <c r="AY1221" s="150" t="s">
        <v>146</v>
      </c>
    </row>
    <row r="1222" spans="2:65" s="13" customFormat="1" ht="11.25">
      <c r="B1222" s="155"/>
      <c r="D1222" s="149" t="s">
        <v>157</v>
      </c>
      <c r="E1222" s="156" t="s">
        <v>19</v>
      </c>
      <c r="F1222" s="157" t="s">
        <v>1930</v>
      </c>
      <c r="H1222" s="158">
        <v>17.899999999999999</v>
      </c>
      <c r="I1222" s="159"/>
      <c r="L1222" s="155"/>
      <c r="M1222" s="160"/>
      <c r="T1222" s="161"/>
      <c r="AT1222" s="156" t="s">
        <v>157</v>
      </c>
      <c r="AU1222" s="156" t="s">
        <v>82</v>
      </c>
      <c r="AV1222" s="13" t="s">
        <v>82</v>
      </c>
      <c r="AW1222" s="13" t="s">
        <v>33</v>
      </c>
      <c r="AX1222" s="13" t="s">
        <v>72</v>
      </c>
      <c r="AY1222" s="156" t="s">
        <v>146</v>
      </c>
    </row>
    <row r="1223" spans="2:65" s="12" customFormat="1" ht="11.25">
      <c r="B1223" s="148"/>
      <c r="D1223" s="149" t="s">
        <v>157</v>
      </c>
      <c r="E1223" s="150" t="s">
        <v>19</v>
      </c>
      <c r="F1223" s="151" t="s">
        <v>523</v>
      </c>
      <c r="H1223" s="150" t="s">
        <v>19</v>
      </c>
      <c r="I1223" s="152"/>
      <c r="L1223" s="148"/>
      <c r="M1223" s="153"/>
      <c r="T1223" s="154"/>
      <c r="AT1223" s="150" t="s">
        <v>157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146</v>
      </c>
    </row>
    <row r="1224" spans="2:65" s="13" customFormat="1" ht="11.25">
      <c r="B1224" s="155"/>
      <c r="D1224" s="149" t="s">
        <v>157</v>
      </c>
      <c r="E1224" s="156" t="s">
        <v>19</v>
      </c>
      <c r="F1224" s="157" t="s">
        <v>524</v>
      </c>
      <c r="H1224" s="158">
        <v>7.66</v>
      </c>
      <c r="I1224" s="159"/>
      <c r="L1224" s="155"/>
      <c r="M1224" s="160"/>
      <c r="T1224" s="161"/>
      <c r="AT1224" s="156" t="s">
        <v>157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146</v>
      </c>
    </row>
    <row r="1225" spans="2:65" s="12" customFormat="1" ht="11.25">
      <c r="B1225" s="148"/>
      <c r="D1225" s="149" t="s">
        <v>157</v>
      </c>
      <c r="E1225" s="150" t="s">
        <v>19</v>
      </c>
      <c r="F1225" s="151" t="s">
        <v>529</v>
      </c>
      <c r="H1225" s="150" t="s">
        <v>19</v>
      </c>
      <c r="I1225" s="152"/>
      <c r="L1225" s="148"/>
      <c r="M1225" s="153"/>
      <c r="T1225" s="154"/>
      <c r="AT1225" s="150" t="s">
        <v>157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146</v>
      </c>
    </row>
    <row r="1226" spans="2:65" s="13" customFormat="1" ht="11.25">
      <c r="B1226" s="155"/>
      <c r="D1226" s="149" t="s">
        <v>157</v>
      </c>
      <c r="E1226" s="156" t="s">
        <v>19</v>
      </c>
      <c r="F1226" s="157" t="s">
        <v>530</v>
      </c>
      <c r="H1226" s="158">
        <v>12.28</v>
      </c>
      <c r="I1226" s="159"/>
      <c r="L1226" s="155"/>
      <c r="M1226" s="160"/>
      <c r="T1226" s="161"/>
      <c r="AT1226" s="156" t="s">
        <v>157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146</v>
      </c>
    </row>
    <row r="1227" spans="2:65" s="12" customFormat="1" ht="11.25">
      <c r="B1227" s="148"/>
      <c r="D1227" s="149" t="s">
        <v>157</v>
      </c>
      <c r="E1227" s="150" t="s">
        <v>19</v>
      </c>
      <c r="F1227" s="151" t="s">
        <v>1001</v>
      </c>
      <c r="H1227" s="150" t="s">
        <v>19</v>
      </c>
      <c r="I1227" s="152"/>
      <c r="L1227" s="148"/>
      <c r="M1227" s="153"/>
      <c r="T1227" s="154"/>
      <c r="AT1227" s="150" t="s">
        <v>157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146</v>
      </c>
    </row>
    <row r="1228" spans="2:65" s="13" customFormat="1" ht="11.25">
      <c r="B1228" s="155"/>
      <c r="D1228" s="149" t="s">
        <v>157</v>
      </c>
      <c r="E1228" s="156" t="s">
        <v>19</v>
      </c>
      <c r="F1228" s="157" t="s">
        <v>1002</v>
      </c>
      <c r="H1228" s="158">
        <v>9.4600000000000009</v>
      </c>
      <c r="I1228" s="159"/>
      <c r="L1228" s="155"/>
      <c r="M1228" s="160"/>
      <c r="T1228" s="161"/>
      <c r="AT1228" s="156" t="s">
        <v>157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146</v>
      </c>
    </row>
    <row r="1229" spans="2:65" s="14" customFormat="1" ht="11.25">
      <c r="B1229" s="162"/>
      <c r="D1229" s="149" t="s">
        <v>157</v>
      </c>
      <c r="E1229" s="163" t="s">
        <v>19</v>
      </c>
      <c r="F1229" s="164" t="s">
        <v>161</v>
      </c>
      <c r="H1229" s="165">
        <v>47.3</v>
      </c>
      <c r="I1229" s="166"/>
      <c r="L1229" s="162"/>
      <c r="M1229" s="167"/>
      <c r="T1229" s="168"/>
      <c r="AT1229" s="163" t="s">
        <v>157</v>
      </c>
      <c r="AU1229" s="163" t="s">
        <v>82</v>
      </c>
      <c r="AV1229" s="14" t="s">
        <v>147</v>
      </c>
      <c r="AW1229" s="14" t="s">
        <v>33</v>
      </c>
      <c r="AX1229" s="14" t="s">
        <v>80</v>
      </c>
      <c r="AY1229" s="163" t="s">
        <v>146</v>
      </c>
    </row>
    <row r="1230" spans="2:65" s="1" customFormat="1" ht="16.5" customHeight="1">
      <c r="B1230" s="32"/>
      <c r="C1230" s="174" t="s">
        <v>1931</v>
      </c>
      <c r="D1230" s="174" t="s">
        <v>392</v>
      </c>
      <c r="E1230" s="175" t="s">
        <v>1932</v>
      </c>
      <c r="F1230" s="176" t="s">
        <v>1933</v>
      </c>
      <c r="G1230" s="177" t="s">
        <v>787</v>
      </c>
      <c r="H1230" s="178">
        <v>117.068</v>
      </c>
      <c r="I1230" s="179"/>
      <c r="J1230" s="180">
        <f>ROUND(I1230*H1230,2)</f>
        <v>0</v>
      </c>
      <c r="K1230" s="176" t="s">
        <v>638</v>
      </c>
      <c r="L1230" s="181"/>
      <c r="M1230" s="182" t="s">
        <v>19</v>
      </c>
      <c r="N1230" s="183" t="s">
        <v>43</v>
      </c>
      <c r="P1230" s="140">
        <f>O1230*H1230</f>
        <v>0</v>
      </c>
      <c r="Q1230" s="140">
        <v>3.8999999999999999E-4</v>
      </c>
      <c r="R1230" s="140">
        <f>Q1230*H1230</f>
        <v>4.5656519999999999E-2</v>
      </c>
      <c r="S1230" s="140">
        <v>0</v>
      </c>
      <c r="T1230" s="141">
        <f>S1230*H1230</f>
        <v>0</v>
      </c>
      <c r="AR1230" s="142" t="s">
        <v>335</v>
      </c>
      <c r="AT1230" s="142" t="s">
        <v>392</v>
      </c>
      <c r="AU1230" s="142" t="s">
        <v>82</v>
      </c>
      <c r="AY1230" s="17" t="s">
        <v>146</v>
      </c>
      <c r="BE1230" s="143">
        <f>IF(N1230="základní",J1230,0)</f>
        <v>0</v>
      </c>
      <c r="BF1230" s="143">
        <f>IF(N1230="snížená",J1230,0)</f>
        <v>0</v>
      </c>
      <c r="BG1230" s="143">
        <f>IF(N1230="zákl. přenesená",J1230,0)</f>
        <v>0</v>
      </c>
      <c r="BH1230" s="143">
        <f>IF(N1230="sníž. přenesená",J1230,0)</f>
        <v>0</v>
      </c>
      <c r="BI1230" s="143">
        <f>IF(N1230="nulová",J1230,0)</f>
        <v>0</v>
      </c>
      <c r="BJ1230" s="17" t="s">
        <v>80</v>
      </c>
      <c r="BK1230" s="143">
        <f>ROUND(I1230*H1230,2)</f>
        <v>0</v>
      </c>
      <c r="BL1230" s="17" t="s">
        <v>241</v>
      </c>
      <c r="BM1230" s="142" t="s">
        <v>1934</v>
      </c>
    </row>
    <row r="1231" spans="2:65" s="13" customFormat="1" ht="11.25">
      <c r="B1231" s="155"/>
      <c r="D1231" s="149" t="s">
        <v>157</v>
      </c>
      <c r="F1231" s="157" t="s">
        <v>1935</v>
      </c>
      <c r="H1231" s="158">
        <v>117.068</v>
      </c>
      <c r="I1231" s="159"/>
      <c r="L1231" s="155"/>
      <c r="M1231" s="160"/>
      <c r="T1231" s="161"/>
      <c r="AT1231" s="156" t="s">
        <v>157</v>
      </c>
      <c r="AU1231" s="156" t="s">
        <v>82</v>
      </c>
      <c r="AV1231" s="13" t="s">
        <v>82</v>
      </c>
      <c r="AW1231" s="13" t="s">
        <v>4</v>
      </c>
      <c r="AX1231" s="13" t="s">
        <v>80</v>
      </c>
      <c r="AY1231" s="156" t="s">
        <v>146</v>
      </c>
    </row>
    <row r="1232" spans="2:65" s="1" customFormat="1" ht="16.5" customHeight="1">
      <c r="B1232" s="32"/>
      <c r="C1232" s="131" t="s">
        <v>1936</v>
      </c>
      <c r="D1232" s="131" t="s">
        <v>149</v>
      </c>
      <c r="E1232" s="132" t="s">
        <v>1937</v>
      </c>
      <c r="F1232" s="133" t="s">
        <v>1938</v>
      </c>
      <c r="G1232" s="134" t="s">
        <v>152</v>
      </c>
      <c r="H1232" s="135">
        <v>15.44</v>
      </c>
      <c r="I1232" s="136"/>
      <c r="J1232" s="137">
        <f>ROUND(I1232*H1232,2)</f>
        <v>0</v>
      </c>
      <c r="K1232" s="133" t="s">
        <v>638</v>
      </c>
      <c r="L1232" s="32"/>
      <c r="M1232" s="138" t="s">
        <v>19</v>
      </c>
      <c r="N1232" s="139" t="s">
        <v>43</v>
      </c>
      <c r="P1232" s="140">
        <f>O1232*H1232</f>
        <v>0</v>
      </c>
      <c r="Q1232" s="140">
        <v>0</v>
      </c>
      <c r="R1232" s="140">
        <f>Q1232*H1232</f>
        <v>0</v>
      </c>
      <c r="S1232" s="140">
        <v>8.3169999999999994E-2</v>
      </c>
      <c r="T1232" s="141">
        <f>S1232*H1232</f>
        <v>1.2841448</v>
      </c>
      <c r="AR1232" s="142" t="s">
        <v>241</v>
      </c>
      <c r="AT1232" s="142" t="s">
        <v>149</v>
      </c>
      <c r="AU1232" s="142" t="s">
        <v>82</v>
      </c>
      <c r="AY1232" s="17" t="s">
        <v>146</v>
      </c>
      <c r="BE1232" s="143">
        <f>IF(N1232="základní",J1232,0)</f>
        <v>0</v>
      </c>
      <c r="BF1232" s="143">
        <f>IF(N1232="snížená",J1232,0)</f>
        <v>0</v>
      </c>
      <c r="BG1232" s="143">
        <f>IF(N1232="zákl. přenesená",J1232,0)</f>
        <v>0</v>
      </c>
      <c r="BH1232" s="143">
        <f>IF(N1232="sníž. přenesená",J1232,0)</f>
        <v>0</v>
      </c>
      <c r="BI1232" s="143">
        <f>IF(N1232="nulová",J1232,0)</f>
        <v>0</v>
      </c>
      <c r="BJ1232" s="17" t="s">
        <v>80</v>
      </c>
      <c r="BK1232" s="143">
        <f>ROUND(I1232*H1232,2)</f>
        <v>0</v>
      </c>
      <c r="BL1232" s="17" t="s">
        <v>241</v>
      </c>
      <c r="BM1232" s="142" t="s">
        <v>1939</v>
      </c>
    </row>
    <row r="1233" spans="2:65" s="1" customFormat="1" ht="11.25">
      <c r="B1233" s="32"/>
      <c r="D1233" s="144" t="s">
        <v>155</v>
      </c>
      <c r="F1233" s="145" t="s">
        <v>1940</v>
      </c>
      <c r="I1233" s="146"/>
      <c r="L1233" s="32"/>
      <c r="M1233" s="147"/>
      <c r="T1233" s="53"/>
      <c r="AT1233" s="17" t="s">
        <v>155</v>
      </c>
      <c r="AU1233" s="17" t="s">
        <v>82</v>
      </c>
    </row>
    <row r="1234" spans="2:65" s="12" customFormat="1" ht="11.25">
      <c r="B1234" s="148"/>
      <c r="D1234" s="149" t="s">
        <v>157</v>
      </c>
      <c r="E1234" s="150" t="s">
        <v>19</v>
      </c>
      <c r="F1234" s="151" t="s">
        <v>523</v>
      </c>
      <c r="H1234" s="150" t="s">
        <v>19</v>
      </c>
      <c r="I1234" s="152"/>
      <c r="L1234" s="148"/>
      <c r="M1234" s="153"/>
      <c r="T1234" s="154"/>
      <c r="AT1234" s="150" t="s">
        <v>157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146</v>
      </c>
    </row>
    <row r="1235" spans="2:65" s="13" customFormat="1" ht="11.25">
      <c r="B1235" s="155"/>
      <c r="D1235" s="149" t="s">
        <v>157</v>
      </c>
      <c r="E1235" s="156" t="s">
        <v>19</v>
      </c>
      <c r="F1235" s="157" t="s">
        <v>1311</v>
      </c>
      <c r="H1235" s="158">
        <v>6.24</v>
      </c>
      <c r="I1235" s="159"/>
      <c r="L1235" s="155"/>
      <c r="M1235" s="160"/>
      <c r="T1235" s="161"/>
      <c r="AT1235" s="156" t="s">
        <v>157</v>
      </c>
      <c r="AU1235" s="156" t="s">
        <v>82</v>
      </c>
      <c r="AV1235" s="13" t="s">
        <v>82</v>
      </c>
      <c r="AW1235" s="13" t="s">
        <v>33</v>
      </c>
      <c r="AX1235" s="13" t="s">
        <v>72</v>
      </c>
      <c r="AY1235" s="156" t="s">
        <v>146</v>
      </c>
    </row>
    <row r="1236" spans="2:65" s="12" customFormat="1" ht="11.25">
      <c r="B1236" s="148"/>
      <c r="D1236" s="149" t="s">
        <v>157</v>
      </c>
      <c r="E1236" s="150" t="s">
        <v>19</v>
      </c>
      <c r="F1236" s="151" t="s">
        <v>525</v>
      </c>
      <c r="H1236" s="150" t="s">
        <v>19</v>
      </c>
      <c r="I1236" s="152"/>
      <c r="L1236" s="148"/>
      <c r="M1236" s="153"/>
      <c r="T1236" s="154"/>
      <c r="AT1236" s="150" t="s">
        <v>157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146</v>
      </c>
    </row>
    <row r="1237" spans="2:65" s="13" customFormat="1" ht="11.25">
      <c r="B1237" s="155"/>
      <c r="D1237" s="149" t="s">
        <v>157</v>
      </c>
      <c r="E1237" s="156" t="s">
        <v>19</v>
      </c>
      <c r="F1237" s="157" t="s">
        <v>1312</v>
      </c>
      <c r="H1237" s="158">
        <v>1.68</v>
      </c>
      <c r="I1237" s="159"/>
      <c r="L1237" s="155"/>
      <c r="M1237" s="160"/>
      <c r="T1237" s="161"/>
      <c r="AT1237" s="156" t="s">
        <v>157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146</v>
      </c>
    </row>
    <row r="1238" spans="2:65" s="12" customFormat="1" ht="11.25">
      <c r="B1238" s="148"/>
      <c r="D1238" s="149" t="s">
        <v>157</v>
      </c>
      <c r="E1238" s="150" t="s">
        <v>19</v>
      </c>
      <c r="F1238" s="151" t="s">
        <v>527</v>
      </c>
      <c r="H1238" s="150" t="s">
        <v>19</v>
      </c>
      <c r="I1238" s="152"/>
      <c r="L1238" s="148"/>
      <c r="M1238" s="153"/>
      <c r="T1238" s="154"/>
      <c r="AT1238" s="150" t="s">
        <v>157</v>
      </c>
      <c r="AU1238" s="150" t="s">
        <v>82</v>
      </c>
      <c r="AV1238" s="12" t="s">
        <v>80</v>
      </c>
      <c r="AW1238" s="12" t="s">
        <v>33</v>
      </c>
      <c r="AX1238" s="12" t="s">
        <v>72</v>
      </c>
      <c r="AY1238" s="150" t="s">
        <v>146</v>
      </c>
    </row>
    <row r="1239" spans="2:65" s="13" customFormat="1" ht="11.25">
      <c r="B1239" s="155"/>
      <c r="D1239" s="149" t="s">
        <v>157</v>
      </c>
      <c r="E1239" s="156" t="s">
        <v>19</v>
      </c>
      <c r="F1239" s="157" t="s">
        <v>1313</v>
      </c>
      <c r="H1239" s="158">
        <v>3.4</v>
      </c>
      <c r="I1239" s="159"/>
      <c r="L1239" s="155"/>
      <c r="M1239" s="160"/>
      <c r="T1239" s="161"/>
      <c r="AT1239" s="156" t="s">
        <v>157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146</v>
      </c>
    </row>
    <row r="1240" spans="2:65" s="12" customFormat="1" ht="11.25">
      <c r="B1240" s="148"/>
      <c r="D1240" s="149" t="s">
        <v>157</v>
      </c>
      <c r="E1240" s="150" t="s">
        <v>19</v>
      </c>
      <c r="F1240" s="151" t="s">
        <v>1032</v>
      </c>
      <c r="H1240" s="150" t="s">
        <v>19</v>
      </c>
      <c r="I1240" s="152"/>
      <c r="L1240" s="148"/>
      <c r="M1240" s="153"/>
      <c r="T1240" s="154"/>
      <c r="AT1240" s="150" t="s">
        <v>157</v>
      </c>
      <c r="AU1240" s="150" t="s">
        <v>82</v>
      </c>
      <c r="AV1240" s="12" t="s">
        <v>80</v>
      </c>
      <c r="AW1240" s="12" t="s">
        <v>33</v>
      </c>
      <c r="AX1240" s="12" t="s">
        <v>72</v>
      </c>
      <c r="AY1240" s="150" t="s">
        <v>146</v>
      </c>
    </row>
    <row r="1241" spans="2:65" s="13" customFormat="1" ht="11.25">
      <c r="B1241" s="155"/>
      <c r="D1241" s="149" t="s">
        <v>157</v>
      </c>
      <c r="E1241" s="156" t="s">
        <v>19</v>
      </c>
      <c r="F1241" s="157" t="s">
        <v>1314</v>
      </c>
      <c r="H1241" s="158">
        <v>1.73</v>
      </c>
      <c r="I1241" s="159"/>
      <c r="L1241" s="155"/>
      <c r="M1241" s="160"/>
      <c r="T1241" s="161"/>
      <c r="AT1241" s="156" t="s">
        <v>157</v>
      </c>
      <c r="AU1241" s="156" t="s">
        <v>82</v>
      </c>
      <c r="AV1241" s="13" t="s">
        <v>82</v>
      </c>
      <c r="AW1241" s="13" t="s">
        <v>33</v>
      </c>
      <c r="AX1241" s="13" t="s">
        <v>72</v>
      </c>
      <c r="AY1241" s="156" t="s">
        <v>146</v>
      </c>
    </row>
    <row r="1242" spans="2:65" s="12" customFormat="1" ht="11.25">
      <c r="B1242" s="148"/>
      <c r="D1242" s="149" t="s">
        <v>157</v>
      </c>
      <c r="E1242" s="150" t="s">
        <v>19</v>
      </c>
      <c r="F1242" s="151" t="s">
        <v>1077</v>
      </c>
      <c r="H1242" s="150" t="s">
        <v>19</v>
      </c>
      <c r="I1242" s="152"/>
      <c r="L1242" s="148"/>
      <c r="M1242" s="153"/>
      <c r="T1242" s="154"/>
      <c r="AT1242" s="150" t="s">
        <v>157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146</v>
      </c>
    </row>
    <row r="1243" spans="2:65" s="13" customFormat="1" ht="11.25">
      <c r="B1243" s="155"/>
      <c r="D1243" s="149" t="s">
        <v>157</v>
      </c>
      <c r="E1243" s="156" t="s">
        <v>19</v>
      </c>
      <c r="F1243" s="157" t="s">
        <v>1078</v>
      </c>
      <c r="H1243" s="158">
        <v>2.39</v>
      </c>
      <c r="I1243" s="159"/>
      <c r="L1243" s="155"/>
      <c r="M1243" s="160"/>
      <c r="T1243" s="161"/>
      <c r="AT1243" s="156" t="s">
        <v>157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146</v>
      </c>
    </row>
    <row r="1244" spans="2:65" s="14" customFormat="1" ht="11.25">
      <c r="B1244" s="162"/>
      <c r="D1244" s="149" t="s">
        <v>157</v>
      </c>
      <c r="E1244" s="163" t="s">
        <v>19</v>
      </c>
      <c r="F1244" s="164" t="s">
        <v>161</v>
      </c>
      <c r="H1244" s="165">
        <v>15.44</v>
      </c>
      <c r="I1244" s="166"/>
      <c r="L1244" s="162"/>
      <c r="M1244" s="167"/>
      <c r="T1244" s="168"/>
      <c r="AT1244" s="163" t="s">
        <v>157</v>
      </c>
      <c r="AU1244" s="163" t="s">
        <v>82</v>
      </c>
      <c r="AV1244" s="14" t="s">
        <v>147</v>
      </c>
      <c r="AW1244" s="14" t="s">
        <v>33</v>
      </c>
      <c r="AX1244" s="14" t="s">
        <v>80</v>
      </c>
      <c r="AY1244" s="163" t="s">
        <v>146</v>
      </c>
    </row>
    <row r="1245" spans="2:65" s="1" customFormat="1" ht="24.2" customHeight="1">
      <c r="B1245" s="32"/>
      <c r="C1245" s="131" t="s">
        <v>1941</v>
      </c>
      <c r="D1245" s="131" t="s">
        <v>149</v>
      </c>
      <c r="E1245" s="132" t="s">
        <v>1942</v>
      </c>
      <c r="F1245" s="133" t="s">
        <v>1943</v>
      </c>
      <c r="G1245" s="134" t="s">
        <v>152</v>
      </c>
      <c r="H1245" s="135">
        <v>60.92</v>
      </c>
      <c r="I1245" s="136"/>
      <c r="J1245" s="137">
        <f>ROUND(I1245*H1245,2)</f>
        <v>0</v>
      </c>
      <c r="K1245" s="133" t="s">
        <v>638</v>
      </c>
      <c r="L1245" s="32"/>
      <c r="M1245" s="138" t="s">
        <v>19</v>
      </c>
      <c r="N1245" s="139" t="s">
        <v>43</v>
      </c>
      <c r="P1245" s="140">
        <f>O1245*H1245</f>
        <v>0</v>
      </c>
      <c r="Q1245" s="140">
        <v>7.4999999999999997E-3</v>
      </c>
      <c r="R1245" s="140">
        <f>Q1245*H1245</f>
        <v>0.45689999999999997</v>
      </c>
      <c r="S1245" s="140">
        <v>0</v>
      </c>
      <c r="T1245" s="141">
        <f>S1245*H1245</f>
        <v>0</v>
      </c>
      <c r="AR1245" s="142" t="s">
        <v>241</v>
      </c>
      <c r="AT1245" s="142" t="s">
        <v>149</v>
      </c>
      <c r="AU1245" s="142" t="s">
        <v>82</v>
      </c>
      <c r="AY1245" s="17" t="s">
        <v>146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7" t="s">
        <v>80</v>
      </c>
      <c r="BK1245" s="143">
        <f>ROUND(I1245*H1245,2)</f>
        <v>0</v>
      </c>
      <c r="BL1245" s="17" t="s">
        <v>241</v>
      </c>
      <c r="BM1245" s="142" t="s">
        <v>1944</v>
      </c>
    </row>
    <row r="1246" spans="2:65" s="1" customFormat="1" ht="11.25">
      <c r="B1246" s="32"/>
      <c r="D1246" s="144" t="s">
        <v>155</v>
      </c>
      <c r="F1246" s="145" t="s">
        <v>1945</v>
      </c>
      <c r="I1246" s="146"/>
      <c r="L1246" s="32"/>
      <c r="M1246" s="147"/>
      <c r="T1246" s="53"/>
      <c r="AT1246" s="17" t="s">
        <v>155</v>
      </c>
      <c r="AU1246" s="17" t="s">
        <v>82</v>
      </c>
    </row>
    <row r="1247" spans="2:65" s="12" customFormat="1" ht="11.25">
      <c r="B1247" s="148"/>
      <c r="D1247" s="149" t="s">
        <v>157</v>
      </c>
      <c r="E1247" s="150" t="s">
        <v>19</v>
      </c>
      <c r="F1247" s="151" t="s">
        <v>515</v>
      </c>
      <c r="H1247" s="150" t="s">
        <v>19</v>
      </c>
      <c r="I1247" s="152"/>
      <c r="L1247" s="148"/>
      <c r="M1247" s="153"/>
      <c r="T1247" s="154"/>
      <c r="AT1247" s="150" t="s">
        <v>157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146</v>
      </c>
    </row>
    <row r="1248" spans="2:65" s="13" customFormat="1" ht="11.25">
      <c r="B1248" s="155"/>
      <c r="D1248" s="149" t="s">
        <v>157</v>
      </c>
      <c r="E1248" s="156" t="s">
        <v>19</v>
      </c>
      <c r="F1248" s="157" t="s">
        <v>516</v>
      </c>
      <c r="H1248" s="158">
        <v>11.74</v>
      </c>
      <c r="I1248" s="159"/>
      <c r="L1248" s="155"/>
      <c r="M1248" s="160"/>
      <c r="T1248" s="161"/>
      <c r="AT1248" s="156" t="s">
        <v>157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146</v>
      </c>
    </row>
    <row r="1249" spans="2:51" s="12" customFormat="1" ht="11.25">
      <c r="B1249" s="148"/>
      <c r="D1249" s="149" t="s">
        <v>157</v>
      </c>
      <c r="E1249" s="150" t="s">
        <v>19</v>
      </c>
      <c r="F1249" s="151" t="s">
        <v>523</v>
      </c>
      <c r="H1249" s="150" t="s">
        <v>19</v>
      </c>
      <c r="I1249" s="152"/>
      <c r="L1249" s="148"/>
      <c r="M1249" s="153"/>
      <c r="T1249" s="154"/>
      <c r="AT1249" s="150" t="s">
        <v>157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146</v>
      </c>
    </row>
    <row r="1250" spans="2:51" s="13" customFormat="1" ht="11.25">
      <c r="B1250" s="155"/>
      <c r="D1250" s="149" t="s">
        <v>157</v>
      </c>
      <c r="E1250" s="156" t="s">
        <v>19</v>
      </c>
      <c r="F1250" s="157" t="s">
        <v>524</v>
      </c>
      <c r="H1250" s="158">
        <v>7.66</v>
      </c>
      <c r="I1250" s="159"/>
      <c r="L1250" s="155"/>
      <c r="M1250" s="160"/>
      <c r="T1250" s="161"/>
      <c r="AT1250" s="156" t="s">
        <v>157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146</v>
      </c>
    </row>
    <row r="1251" spans="2:51" s="12" customFormat="1" ht="11.25">
      <c r="B1251" s="148"/>
      <c r="D1251" s="149" t="s">
        <v>157</v>
      </c>
      <c r="E1251" s="150" t="s">
        <v>19</v>
      </c>
      <c r="F1251" s="151" t="s">
        <v>1919</v>
      </c>
      <c r="H1251" s="150" t="s">
        <v>19</v>
      </c>
      <c r="I1251" s="152"/>
      <c r="L1251" s="148"/>
      <c r="M1251" s="153"/>
      <c r="T1251" s="154"/>
      <c r="AT1251" s="150" t="s">
        <v>157</v>
      </c>
      <c r="AU1251" s="150" t="s">
        <v>82</v>
      </c>
      <c r="AV1251" s="12" t="s">
        <v>80</v>
      </c>
      <c r="AW1251" s="12" t="s">
        <v>33</v>
      </c>
      <c r="AX1251" s="12" t="s">
        <v>72</v>
      </c>
      <c r="AY1251" s="150" t="s">
        <v>146</v>
      </c>
    </row>
    <row r="1252" spans="2:51" s="13" customFormat="1" ht="11.25">
      <c r="B1252" s="155"/>
      <c r="D1252" s="149" t="s">
        <v>157</v>
      </c>
      <c r="E1252" s="156" t="s">
        <v>19</v>
      </c>
      <c r="F1252" s="157" t="s">
        <v>526</v>
      </c>
      <c r="H1252" s="158">
        <v>1.43</v>
      </c>
      <c r="I1252" s="159"/>
      <c r="L1252" s="155"/>
      <c r="M1252" s="160"/>
      <c r="T1252" s="161"/>
      <c r="AT1252" s="156" t="s">
        <v>157</v>
      </c>
      <c r="AU1252" s="156" t="s">
        <v>82</v>
      </c>
      <c r="AV1252" s="13" t="s">
        <v>82</v>
      </c>
      <c r="AW1252" s="13" t="s">
        <v>33</v>
      </c>
      <c r="AX1252" s="13" t="s">
        <v>72</v>
      </c>
      <c r="AY1252" s="156" t="s">
        <v>146</v>
      </c>
    </row>
    <row r="1253" spans="2:51" s="12" customFormat="1" ht="11.25">
      <c r="B1253" s="148"/>
      <c r="D1253" s="149" t="s">
        <v>157</v>
      </c>
      <c r="E1253" s="150" t="s">
        <v>19</v>
      </c>
      <c r="F1253" s="151" t="s">
        <v>527</v>
      </c>
      <c r="H1253" s="150" t="s">
        <v>19</v>
      </c>
      <c r="I1253" s="152"/>
      <c r="L1253" s="148"/>
      <c r="M1253" s="153"/>
      <c r="T1253" s="154"/>
      <c r="AT1253" s="150" t="s">
        <v>157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146</v>
      </c>
    </row>
    <row r="1254" spans="2:51" s="13" customFormat="1" ht="11.25">
      <c r="B1254" s="155"/>
      <c r="D1254" s="149" t="s">
        <v>157</v>
      </c>
      <c r="E1254" s="156" t="s">
        <v>19</v>
      </c>
      <c r="F1254" s="157" t="s">
        <v>528</v>
      </c>
      <c r="H1254" s="158">
        <v>4.68</v>
      </c>
      <c r="I1254" s="159"/>
      <c r="L1254" s="155"/>
      <c r="M1254" s="160"/>
      <c r="T1254" s="161"/>
      <c r="AT1254" s="156" t="s">
        <v>157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146</v>
      </c>
    </row>
    <row r="1255" spans="2:51" s="12" customFormat="1" ht="11.25">
      <c r="B1255" s="148"/>
      <c r="D1255" s="149" t="s">
        <v>157</v>
      </c>
      <c r="E1255" s="150" t="s">
        <v>19</v>
      </c>
      <c r="F1255" s="151" t="s">
        <v>529</v>
      </c>
      <c r="H1255" s="150" t="s">
        <v>19</v>
      </c>
      <c r="I1255" s="152"/>
      <c r="L1255" s="148"/>
      <c r="M1255" s="153"/>
      <c r="T1255" s="154"/>
      <c r="AT1255" s="150" t="s">
        <v>157</v>
      </c>
      <c r="AU1255" s="150" t="s">
        <v>82</v>
      </c>
      <c r="AV1255" s="12" t="s">
        <v>80</v>
      </c>
      <c r="AW1255" s="12" t="s">
        <v>33</v>
      </c>
      <c r="AX1255" s="12" t="s">
        <v>72</v>
      </c>
      <c r="AY1255" s="150" t="s">
        <v>146</v>
      </c>
    </row>
    <row r="1256" spans="2:51" s="13" customFormat="1" ht="11.25">
      <c r="B1256" s="155"/>
      <c r="D1256" s="149" t="s">
        <v>157</v>
      </c>
      <c r="E1256" s="156" t="s">
        <v>19</v>
      </c>
      <c r="F1256" s="157" t="s">
        <v>530</v>
      </c>
      <c r="H1256" s="158">
        <v>12.28</v>
      </c>
      <c r="I1256" s="159"/>
      <c r="L1256" s="155"/>
      <c r="M1256" s="160"/>
      <c r="T1256" s="161"/>
      <c r="AT1256" s="156" t="s">
        <v>157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146</v>
      </c>
    </row>
    <row r="1257" spans="2:51" s="12" customFormat="1" ht="11.25">
      <c r="B1257" s="148"/>
      <c r="D1257" s="149" t="s">
        <v>157</v>
      </c>
      <c r="E1257" s="150" t="s">
        <v>19</v>
      </c>
      <c r="F1257" s="151" t="s">
        <v>1001</v>
      </c>
      <c r="H1257" s="150" t="s">
        <v>19</v>
      </c>
      <c r="I1257" s="152"/>
      <c r="L1257" s="148"/>
      <c r="M1257" s="153"/>
      <c r="T1257" s="154"/>
      <c r="AT1257" s="150" t="s">
        <v>157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146</v>
      </c>
    </row>
    <row r="1258" spans="2:51" s="13" customFormat="1" ht="11.25">
      <c r="B1258" s="155"/>
      <c r="D1258" s="149" t="s">
        <v>157</v>
      </c>
      <c r="E1258" s="156" t="s">
        <v>19</v>
      </c>
      <c r="F1258" s="157" t="s">
        <v>1002</v>
      </c>
      <c r="H1258" s="158">
        <v>9.4600000000000009</v>
      </c>
      <c r="I1258" s="159"/>
      <c r="L1258" s="155"/>
      <c r="M1258" s="160"/>
      <c r="T1258" s="161"/>
      <c r="AT1258" s="156" t="s">
        <v>157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146</v>
      </c>
    </row>
    <row r="1259" spans="2:51" s="12" customFormat="1" ht="11.25">
      <c r="B1259" s="148"/>
      <c r="D1259" s="149" t="s">
        <v>157</v>
      </c>
      <c r="E1259" s="150" t="s">
        <v>19</v>
      </c>
      <c r="F1259" s="151" t="s">
        <v>1079</v>
      </c>
      <c r="H1259" s="150" t="s">
        <v>19</v>
      </c>
      <c r="I1259" s="152"/>
      <c r="L1259" s="148"/>
      <c r="M1259" s="153"/>
      <c r="T1259" s="154"/>
      <c r="AT1259" s="150" t="s">
        <v>157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146</v>
      </c>
    </row>
    <row r="1260" spans="2:51" s="13" customFormat="1" ht="11.25">
      <c r="B1260" s="155"/>
      <c r="D1260" s="149" t="s">
        <v>157</v>
      </c>
      <c r="E1260" s="156" t="s">
        <v>19</v>
      </c>
      <c r="F1260" s="157" t="s">
        <v>1080</v>
      </c>
      <c r="H1260" s="158">
        <v>4.0999999999999996</v>
      </c>
      <c r="I1260" s="159"/>
      <c r="L1260" s="155"/>
      <c r="M1260" s="160"/>
      <c r="T1260" s="161"/>
      <c r="AT1260" s="156" t="s">
        <v>157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146</v>
      </c>
    </row>
    <row r="1261" spans="2:51" s="12" customFormat="1" ht="11.25">
      <c r="B1261" s="148"/>
      <c r="D1261" s="149" t="s">
        <v>157</v>
      </c>
      <c r="E1261" s="150" t="s">
        <v>19</v>
      </c>
      <c r="F1261" s="151" t="s">
        <v>1498</v>
      </c>
      <c r="H1261" s="150" t="s">
        <v>19</v>
      </c>
      <c r="I1261" s="152"/>
      <c r="L1261" s="148"/>
      <c r="M1261" s="153"/>
      <c r="T1261" s="154"/>
      <c r="AT1261" s="150" t="s">
        <v>157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146</v>
      </c>
    </row>
    <row r="1262" spans="2:51" s="13" customFormat="1" ht="11.25">
      <c r="B1262" s="155"/>
      <c r="D1262" s="149" t="s">
        <v>157</v>
      </c>
      <c r="E1262" s="156" t="s">
        <v>19</v>
      </c>
      <c r="F1262" s="157" t="s">
        <v>1499</v>
      </c>
      <c r="H1262" s="158">
        <v>3.92</v>
      </c>
      <c r="I1262" s="159"/>
      <c r="L1262" s="155"/>
      <c r="M1262" s="160"/>
      <c r="T1262" s="161"/>
      <c r="AT1262" s="156" t="s">
        <v>157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146</v>
      </c>
    </row>
    <row r="1263" spans="2:51" s="12" customFormat="1" ht="11.25">
      <c r="B1263" s="148"/>
      <c r="D1263" s="149" t="s">
        <v>157</v>
      </c>
      <c r="E1263" s="150" t="s">
        <v>19</v>
      </c>
      <c r="F1263" s="151" t="s">
        <v>1500</v>
      </c>
      <c r="H1263" s="150" t="s">
        <v>19</v>
      </c>
      <c r="I1263" s="152"/>
      <c r="L1263" s="148"/>
      <c r="M1263" s="153"/>
      <c r="T1263" s="154"/>
      <c r="AT1263" s="150" t="s">
        <v>157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146</v>
      </c>
    </row>
    <row r="1264" spans="2:51" s="13" customFormat="1" ht="11.25">
      <c r="B1264" s="155"/>
      <c r="D1264" s="149" t="s">
        <v>157</v>
      </c>
      <c r="E1264" s="156" t="s">
        <v>19</v>
      </c>
      <c r="F1264" s="157" t="s">
        <v>1501</v>
      </c>
      <c r="H1264" s="158">
        <v>5.65</v>
      </c>
      <c r="I1264" s="159"/>
      <c r="L1264" s="155"/>
      <c r="M1264" s="160"/>
      <c r="T1264" s="161"/>
      <c r="AT1264" s="156" t="s">
        <v>157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146</v>
      </c>
    </row>
    <row r="1265" spans="2:65" s="14" customFormat="1" ht="11.25">
      <c r="B1265" s="162"/>
      <c r="D1265" s="149" t="s">
        <v>157</v>
      </c>
      <c r="E1265" s="163" t="s">
        <v>19</v>
      </c>
      <c r="F1265" s="164" t="s">
        <v>161</v>
      </c>
      <c r="H1265" s="165">
        <v>60.92</v>
      </c>
      <c r="I1265" s="166"/>
      <c r="L1265" s="162"/>
      <c r="M1265" s="167"/>
      <c r="T1265" s="168"/>
      <c r="AT1265" s="163" t="s">
        <v>157</v>
      </c>
      <c r="AU1265" s="163" t="s">
        <v>82</v>
      </c>
      <c r="AV1265" s="14" t="s">
        <v>147</v>
      </c>
      <c r="AW1265" s="14" t="s">
        <v>33</v>
      </c>
      <c r="AX1265" s="14" t="s">
        <v>80</v>
      </c>
      <c r="AY1265" s="163" t="s">
        <v>146</v>
      </c>
    </row>
    <row r="1266" spans="2:65" s="1" customFormat="1" ht="16.5" customHeight="1">
      <c r="B1266" s="32"/>
      <c r="C1266" s="174" t="s">
        <v>1946</v>
      </c>
      <c r="D1266" s="174" t="s">
        <v>392</v>
      </c>
      <c r="E1266" s="175" t="s">
        <v>1947</v>
      </c>
      <c r="F1266" s="176" t="s">
        <v>1948</v>
      </c>
      <c r="G1266" s="177" t="s">
        <v>152</v>
      </c>
      <c r="H1266" s="178">
        <v>67.012</v>
      </c>
      <c r="I1266" s="179"/>
      <c r="J1266" s="180">
        <f>ROUND(I1266*H1266,2)</f>
        <v>0</v>
      </c>
      <c r="K1266" s="176" t="s">
        <v>638</v>
      </c>
      <c r="L1266" s="181"/>
      <c r="M1266" s="182" t="s">
        <v>19</v>
      </c>
      <c r="N1266" s="183" t="s">
        <v>43</v>
      </c>
      <c r="P1266" s="140">
        <f>O1266*H1266</f>
        <v>0</v>
      </c>
      <c r="Q1266" s="140">
        <v>1.77E-2</v>
      </c>
      <c r="R1266" s="140">
        <f>Q1266*H1266</f>
        <v>1.1861124000000001</v>
      </c>
      <c r="S1266" s="140">
        <v>0</v>
      </c>
      <c r="T1266" s="141">
        <f>S1266*H1266</f>
        <v>0</v>
      </c>
      <c r="AR1266" s="142" t="s">
        <v>335</v>
      </c>
      <c r="AT1266" s="142" t="s">
        <v>392</v>
      </c>
      <c r="AU1266" s="142" t="s">
        <v>82</v>
      </c>
      <c r="AY1266" s="17" t="s">
        <v>146</v>
      </c>
      <c r="BE1266" s="143">
        <f>IF(N1266="základní",J1266,0)</f>
        <v>0</v>
      </c>
      <c r="BF1266" s="143">
        <f>IF(N1266="snížená",J1266,0)</f>
        <v>0</v>
      </c>
      <c r="BG1266" s="143">
        <f>IF(N1266="zákl. přenesená",J1266,0)</f>
        <v>0</v>
      </c>
      <c r="BH1266" s="143">
        <f>IF(N1266="sníž. přenesená",J1266,0)</f>
        <v>0</v>
      </c>
      <c r="BI1266" s="143">
        <f>IF(N1266="nulová",J1266,0)</f>
        <v>0</v>
      </c>
      <c r="BJ1266" s="17" t="s">
        <v>80</v>
      </c>
      <c r="BK1266" s="143">
        <f>ROUND(I1266*H1266,2)</f>
        <v>0</v>
      </c>
      <c r="BL1266" s="17" t="s">
        <v>241</v>
      </c>
      <c r="BM1266" s="142" t="s">
        <v>1949</v>
      </c>
    </row>
    <row r="1267" spans="2:65" s="13" customFormat="1" ht="11.25">
      <c r="B1267" s="155"/>
      <c r="D1267" s="149" t="s">
        <v>157</v>
      </c>
      <c r="F1267" s="157" t="s">
        <v>1950</v>
      </c>
      <c r="H1267" s="158">
        <v>67.012</v>
      </c>
      <c r="I1267" s="159"/>
      <c r="L1267" s="155"/>
      <c r="M1267" s="160"/>
      <c r="T1267" s="161"/>
      <c r="AT1267" s="156" t="s">
        <v>157</v>
      </c>
      <c r="AU1267" s="156" t="s">
        <v>82</v>
      </c>
      <c r="AV1267" s="13" t="s">
        <v>82</v>
      </c>
      <c r="AW1267" s="13" t="s">
        <v>4</v>
      </c>
      <c r="AX1267" s="13" t="s">
        <v>80</v>
      </c>
      <c r="AY1267" s="156" t="s">
        <v>146</v>
      </c>
    </row>
    <row r="1268" spans="2:65" s="1" customFormat="1" ht="16.5" customHeight="1">
      <c r="B1268" s="32"/>
      <c r="C1268" s="131" t="s">
        <v>1951</v>
      </c>
      <c r="D1268" s="131" t="s">
        <v>149</v>
      </c>
      <c r="E1268" s="132" t="s">
        <v>1952</v>
      </c>
      <c r="F1268" s="133" t="s">
        <v>1953</v>
      </c>
      <c r="G1268" s="134" t="s">
        <v>152</v>
      </c>
      <c r="H1268" s="135">
        <v>22.17</v>
      </c>
      <c r="I1268" s="136"/>
      <c r="J1268" s="137">
        <f>ROUND(I1268*H1268,2)</f>
        <v>0</v>
      </c>
      <c r="K1268" s="133" t="s">
        <v>638</v>
      </c>
      <c r="L1268" s="32"/>
      <c r="M1268" s="138" t="s">
        <v>19</v>
      </c>
      <c r="N1268" s="139" t="s">
        <v>43</v>
      </c>
      <c r="P1268" s="140">
        <f>O1268*H1268</f>
        <v>0</v>
      </c>
      <c r="Q1268" s="140">
        <v>1.5E-3</v>
      </c>
      <c r="R1268" s="140">
        <f>Q1268*H1268</f>
        <v>3.3255E-2</v>
      </c>
      <c r="S1268" s="140">
        <v>0</v>
      </c>
      <c r="T1268" s="141">
        <f>S1268*H1268</f>
        <v>0</v>
      </c>
      <c r="AR1268" s="142" t="s">
        <v>241</v>
      </c>
      <c r="AT1268" s="142" t="s">
        <v>149</v>
      </c>
      <c r="AU1268" s="142" t="s">
        <v>82</v>
      </c>
      <c r="AY1268" s="17" t="s">
        <v>146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7" t="s">
        <v>80</v>
      </c>
      <c r="BK1268" s="143">
        <f>ROUND(I1268*H1268,2)</f>
        <v>0</v>
      </c>
      <c r="BL1268" s="17" t="s">
        <v>241</v>
      </c>
      <c r="BM1268" s="142" t="s">
        <v>1954</v>
      </c>
    </row>
    <row r="1269" spans="2:65" s="1" customFormat="1" ht="11.25">
      <c r="B1269" s="32"/>
      <c r="D1269" s="144" t="s">
        <v>155</v>
      </c>
      <c r="F1269" s="145" t="s">
        <v>1955</v>
      </c>
      <c r="I1269" s="146"/>
      <c r="L1269" s="32"/>
      <c r="M1269" s="147"/>
      <c r="T1269" s="53"/>
      <c r="AT1269" s="17" t="s">
        <v>155</v>
      </c>
      <c r="AU1269" s="17" t="s">
        <v>82</v>
      </c>
    </row>
    <row r="1270" spans="2:65" s="12" customFormat="1" ht="11.25">
      <c r="B1270" s="148"/>
      <c r="D1270" s="149" t="s">
        <v>157</v>
      </c>
      <c r="E1270" s="150" t="s">
        <v>19</v>
      </c>
      <c r="F1270" s="151" t="s">
        <v>525</v>
      </c>
      <c r="H1270" s="150" t="s">
        <v>19</v>
      </c>
      <c r="I1270" s="152"/>
      <c r="L1270" s="148"/>
      <c r="M1270" s="153"/>
      <c r="T1270" s="154"/>
      <c r="AT1270" s="150" t="s">
        <v>157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146</v>
      </c>
    </row>
    <row r="1271" spans="2:65" s="13" customFormat="1" ht="11.25">
      <c r="B1271" s="155"/>
      <c r="D1271" s="149" t="s">
        <v>157</v>
      </c>
      <c r="E1271" s="156" t="s">
        <v>19</v>
      </c>
      <c r="F1271" s="157" t="s">
        <v>526</v>
      </c>
      <c r="H1271" s="158">
        <v>1.43</v>
      </c>
      <c r="I1271" s="159"/>
      <c r="L1271" s="155"/>
      <c r="M1271" s="160"/>
      <c r="T1271" s="161"/>
      <c r="AT1271" s="156" t="s">
        <v>157</v>
      </c>
      <c r="AU1271" s="156" t="s">
        <v>82</v>
      </c>
      <c r="AV1271" s="13" t="s">
        <v>82</v>
      </c>
      <c r="AW1271" s="13" t="s">
        <v>33</v>
      </c>
      <c r="AX1271" s="13" t="s">
        <v>72</v>
      </c>
      <c r="AY1271" s="156" t="s">
        <v>146</v>
      </c>
    </row>
    <row r="1272" spans="2:65" s="12" customFormat="1" ht="11.25">
      <c r="B1272" s="148"/>
      <c r="D1272" s="149" t="s">
        <v>157</v>
      </c>
      <c r="E1272" s="150" t="s">
        <v>19</v>
      </c>
      <c r="F1272" s="151" t="s">
        <v>527</v>
      </c>
      <c r="H1272" s="150" t="s">
        <v>19</v>
      </c>
      <c r="I1272" s="152"/>
      <c r="L1272" s="148"/>
      <c r="M1272" s="153"/>
      <c r="T1272" s="154"/>
      <c r="AT1272" s="150" t="s">
        <v>157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146</v>
      </c>
    </row>
    <row r="1273" spans="2:65" s="13" customFormat="1" ht="11.25">
      <c r="B1273" s="155"/>
      <c r="D1273" s="149" t="s">
        <v>157</v>
      </c>
      <c r="E1273" s="156" t="s">
        <v>19</v>
      </c>
      <c r="F1273" s="157" t="s">
        <v>528</v>
      </c>
      <c r="H1273" s="158">
        <v>4.68</v>
      </c>
      <c r="I1273" s="159"/>
      <c r="L1273" s="155"/>
      <c r="M1273" s="160"/>
      <c r="T1273" s="161"/>
      <c r="AT1273" s="156" t="s">
        <v>157</v>
      </c>
      <c r="AU1273" s="156" t="s">
        <v>82</v>
      </c>
      <c r="AV1273" s="13" t="s">
        <v>82</v>
      </c>
      <c r="AW1273" s="13" t="s">
        <v>33</v>
      </c>
      <c r="AX1273" s="13" t="s">
        <v>72</v>
      </c>
      <c r="AY1273" s="156" t="s">
        <v>146</v>
      </c>
    </row>
    <row r="1274" spans="2:65" s="12" customFormat="1" ht="11.25">
      <c r="B1274" s="148"/>
      <c r="D1274" s="149" t="s">
        <v>157</v>
      </c>
      <c r="E1274" s="150" t="s">
        <v>19</v>
      </c>
      <c r="F1274" s="151" t="s">
        <v>1077</v>
      </c>
      <c r="H1274" s="150" t="s">
        <v>19</v>
      </c>
      <c r="I1274" s="152"/>
      <c r="L1274" s="148"/>
      <c r="M1274" s="153"/>
      <c r="T1274" s="154"/>
      <c r="AT1274" s="150" t="s">
        <v>157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146</v>
      </c>
    </row>
    <row r="1275" spans="2:65" s="13" customFormat="1" ht="11.25">
      <c r="B1275" s="155"/>
      <c r="D1275" s="149" t="s">
        <v>157</v>
      </c>
      <c r="E1275" s="156" t="s">
        <v>19</v>
      </c>
      <c r="F1275" s="157" t="s">
        <v>1078</v>
      </c>
      <c r="H1275" s="158">
        <v>2.39</v>
      </c>
      <c r="I1275" s="159"/>
      <c r="L1275" s="155"/>
      <c r="M1275" s="160"/>
      <c r="T1275" s="161"/>
      <c r="AT1275" s="156" t="s">
        <v>157</v>
      </c>
      <c r="AU1275" s="156" t="s">
        <v>82</v>
      </c>
      <c r="AV1275" s="13" t="s">
        <v>82</v>
      </c>
      <c r="AW1275" s="13" t="s">
        <v>33</v>
      </c>
      <c r="AX1275" s="13" t="s">
        <v>72</v>
      </c>
      <c r="AY1275" s="156" t="s">
        <v>146</v>
      </c>
    </row>
    <row r="1276" spans="2:65" s="12" customFormat="1" ht="11.25">
      <c r="B1276" s="148"/>
      <c r="D1276" s="149" t="s">
        <v>157</v>
      </c>
      <c r="E1276" s="150" t="s">
        <v>19</v>
      </c>
      <c r="F1276" s="151" t="s">
        <v>1079</v>
      </c>
      <c r="H1276" s="150" t="s">
        <v>19</v>
      </c>
      <c r="I1276" s="152"/>
      <c r="L1276" s="148"/>
      <c r="M1276" s="153"/>
      <c r="T1276" s="154"/>
      <c r="AT1276" s="150" t="s">
        <v>157</v>
      </c>
      <c r="AU1276" s="150" t="s">
        <v>82</v>
      </c>
      <c r="AV1276" s="12" t="s">
        <v>80</v>
      </c>
      <c r="AW1276" s="12" t="s">
        <v>33</v>
      </c>
      <c r="AX1276" s="12" t="s">
        <v>72</v>
      </c>
      <c r="AY1276" s="150" t="s">
        <v>146</v>
      </c>
    </row>
    <row r="1277" spans="2:65" s="13" customFormat="1" ht="11.25">
      <c r="B1277" s="155"/>
      <c r="D1277" s="149" t="s">
        <v>157</v>
      </c>
      <c r="E1277" s="156" t="s">
        <v>19</v>
      </c>
      <c r="F1277" s="157" t="s">
        <v>1080</v>
      </c>
      <c r="H1277" s="158">
        <v>4.0999999999999996</v>
      </c>
      <c r="I1277" s="159"/>
      <c r="L1277" s="155"/>
      <c r="M1277" s="160"/>
      <c r="T1277" s="161"/>
      <c r="AT1277" s="156" t="s">
        <v>157</v>
      </c>
      <c r="AU1277" s="156" t="s">
        <v>82</v>
      </c>
      <c r="AV1277" s="13" t="s">
        <v>82</v>
      </c>
      <c r="AW1277" s="13" t="s">
        <v>33</v>
      </c>
      <c r="AX1277" s="13" t="s">
        <v>72</v>
      </c>
      <c r="AY1277" s="156" t="s">
        <v>146</v>
      </c>
    </row>
    <row r="1278" spans="2:65" s="12" customFormat="1" ht="11.25">
      <c r="B1278" s="148"/>
      <c r="D1278" s="149" t="s">
        <v>157</v>
      </c>
      <c r="E1278" s="150" t="s">
        <v>19</v>
      </c>
      <c r="F1278" s="151" t="s">
        <v>1498</v>
      </c>
      <c r="H1278" s="150" t="s">
        <v>19</v>
      </c>
      <c r="I1278" s="152"/>
      <c r="L1278" s="148"/>
      <c r="M1278" s="153"/>
      <c r="T1278" s="154"/>
      <c r="AT1278" s="150" t="s">
        <v>157</v>
      </c>
      <c r="AU1278" s="150" t="s">
        <v>82</v>
      </c>
      <c r="AV1278" s="12" t="s">
        <v>80</v>
      </c>
      <c r="AW1278" s="12" t="s">
        <v>33</v>
      </c>
      <c r="AX1278" s="12" t="s">
        <v>72</v>
      </c>
      <c r="AY1278" s="150" t="s">
        <v>146</v>
      </c>
    </row>
    <row r="1279" spans="2:65" s="13" customFormat="1" ht="11.25">
      <c r="B1279" s="155"/>
      <c r="D1279" s="149" t="s">
        <v>157</v>
      </c>
      <c r="E1279" s="156" t="s">
        <v>19</v>
      </c>
      <c r="F1279" s="157" t="s">
        <v>1499</v>
      </c>
      <c r="H1279" s="158">
        <v>3.92</v>
      </c>
      <c r="I1279" s="159"/>
      <c r="L1279" s="155"/>
      <c r="M1279" s="160"/>
      <c r="T1279" s="161"/>
      <c r="AT1279" s="156" t="s">
        <v>157</v>
      </c>
      <c r="AU1279" s="156" t="s">
        <v>82</v>
      </c>
      <c r="AV1279" s="13" t="s">
        <v>82</v>
      </c>
      <c r="AW1279" s="13" t="s">
        <v>33</v>
      </c>
      <c r="AX1279" s="13" t="s">
        <v>72</v>
      </c>
      <c r="AY1279" s="156" t="s">
        <v>146</v>
      </c>
    </row>
    <row r="1280" spans="2:65" s="12" customFormat="1" ht="11.25">
      <c r="B1280" s="148"/>
      <c r="D1280" s="149" t="s">
        <v>157</v>
      </c>
      <c r="E1280" s="150" t="s">
        <v>19</v>
      </c>
      <c r="F1280" s="151" t="s">
        <v>1500</v>
      </c>
      <c r="H1280" s="150" t="s">
        <v>19</v>
      </c>
      <c r="I1280" s="152"/>
      <c r="L1280" s="148"/>
      <c r="M1280" s="153"/>
      <c r="T1280" s="154"/>
      <c r="AT1280" s="150" t="s">
        <v>157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146</v>
      </c>
    </row>
    <row r="1281" spans="2:65" s="13" customFormat="1" ht="11.25">
      <c r="B1281" s="155"/>
      <c r="D1281" s="149" t="s">
        <v>157</v>
      </c>
      <c r="E1281" s="156" t="s">
        <v>19</v>
      </c>
      <c r="F1281" s="157" t="s">
        <v>1501</v>
      </c>
      <c r="H1281" s="158">
        <v>5.65</v>
      </c>
      <c r="I1281" s="159"/>
      <c r="L1281" s="155"/>
      <c r="M1281" s="160"/>
      <c r="T1281" s="161"/>
      <c r="AT1281" s="156" t="s">
        <v>157</v>
      </c>
      <c r="AU1281" s="156" t="s">
        <v>82</v>
      </c>
      <c r="AV1281" s="13" t="s">
        <v>82</v>
      </c>
      <c r="AW1281" s="13" t="s">
        <v>33</v>
      </c>
      <c r="AX1281" s="13" t="s">
        <v>72</v>
      </c>
      <c r="AY1281" s="156" t="s">
        <v>146</v>
      </c>
    </row>
    <row r="1282" spans="2:65" s="14" customFormat="1" ht="11.25">
      <c r="B1282" s="162"/>
      <c r="D1282" s="149" t="s">
        <v>157</v>
      </c>
      <c r="E1282" s="163" t="s">
        <v>19</v>
      </c>
      <c r="F1282" s="164" t="s">
        <v>161</v>
      </c>
      <c r="H1282" s="165">
        <v>22.17</v>
      </c>
      <c r="I1282" s="166"/>
      <c r="L1282" s="162"/>
      <c r="M1282" s="167"/>
      <c r="T1282" s="168"/>
      <c r="AT1282" s="163" t="s">
        <v>157</v>
      </c>
      <c r="AU1282" s="163" t="s">
        <v>82</v>
      </c>
      <c r="AV1282" s="14" t="s">
        <v>147</v>
      </c>
      <c r="AW1282" s="14" t="s">
        <v>33</v>
      </c>
      <c r="AX1282" s="14" t="s">
        <v>80</v>
      </c>
      <c r="AY1282" s="163" t="s">
        <v>146</v>
      </c>
    </row>
    <row r="1283" spans="2:65" s="1" customFormat="1" ht="16.5" customHeight="1">
      <c r="B1283" s="32"/>
      <c r="C1283" s="131" t="s">
        <v>1956</v>
      </c>
      <c r="D1283" s="131" t="s">
        <v>149</v>
      </c>
      <c r="E1283" s="132" t="s">
        <v>1957</v>
      </c>
      <c r="F1283" s="133" t="s">
        <v>1958</v>
      </c>
      <c r="G1283" s="134" t="s">
        <v>152</v>
      </c>
      <c r="H1283" s="135">
        <v>60.92</v>
      </c>
      <c r="I1283" s="136"/>
      <c r="J1283" s="137">
        <f>ROUND(I1283*H1283,2)</f>
        <v>0</v>
      </c>
      <c r="K1283" s="133" t="s">
        <v>638</v>
      </c>
      <c r="L1283" s="32"/>
      <c r="M1283" s="138" t="s">
        <v>19</v>
      </c>
      <c r="N1283" s="139" t="s">
        <v>43</v>
      </c>
      <c r="P1283" s="140">
        <f>O1283*H1283</f>
        <v>0</v>
      </c>
      <c r="Q1283" s="140">
        <v>5.0000000000000002E-5</v>
      </c>
      <c r="R1283" s="140">
        <f>Q1283*H1283</f>
        <v>3.0460000000000001E-3</v>
      </c>
      <c r="S1283" s="140">
        <v>0</v>
      </c>
      <c r="T1283" s="141">
        <f>S1283*H1283</f>
        <v>0</v>
      </c>
      <c r="AR1283" s="142" t="s">
        <v>241</v>
      </c>
      <c r="AT1283" s="142" t="s">
        <v>149</v>
      </c>
      <c r="AU1283" s="142" t="s">
        <v>82</v>
      </c>
      <c r="AY1283" s="17" t="s">
        <v>146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7" t="s">
        <v>80</v>
      </c>
      <c r="BK1283" s="143">
        <f>ROUND(I1283*H1283,2)</f>
        <v>0</v>
      </c>
      <c r="BL1283" s="17" t="s">
        <v>241</v>
      </c>
      <c r="BM1283" s="142" t="s">
        <v>1959</v>
      </c>
    </row>
    <row r="1284" spans="2:65" s="1" customFormat="1" ht="11.25">
      <c r="B1284" s="32"/>
      <c r="D1284" s="144" t="s">
        <v>155</v>
      </c>
      <c r="F1284" s="145" t="s">
        <v>1960</v>
      </c>
      <c r="I1284" s="146"/>
      <c r="L1284" s="32"/>
      <c r="M1284" s="147"/>
      <c r="T1284" s="53"/>
      <c r="AT1284" s="17" t="s">
        <v>155</v>
      </c>
      <c r="AU1284" s="17" t="s">
        <v>82</v>
      </c>
    </row>
    <row r="1285" spans="2:65" s="12" customFormat="1" ht="11.25">
      <c r="B1285" s="148"/>
      <c r="D1285" s="149" t="s">
        <v>157</v>
      </c>
      <c r="E1285" s="150" t="s">
        <v>19</v>
      </c>
      <c r="F1285" s="151" t="s">
        <v>515</v>
      </c>
      <c r="H1285" s="150" t="s">
        <v>19</v>
      </c>
      <c r="I1285" s="152"/>
      <c r="L1285" s="148"/>
      <c r="M1285" s="153"/>
      <c r="T1285" s="154"/>
      <c r="AT1285" s="150" t="s">
        <v>157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146</v>
      </c>
    </row>
    <row r="1286" spans="2:65" s="13" customFormat="1" ht="11.25">
      <c r="B1286" s="155"/>
      <c r="D1286" s="149" t="s">
        <v>157</v>
      </c>
      <c r="E1286" s="156" t="s">
        <v>19</v>
      </c>
      <c r="F1286" s="157" t="s">
        <v>516</v>
      </c>
      <c r="H1286" s="158">
        <v>11.74</v>
      </c>
      <c r="I1286" s="159"/>
      <c r="L1286" s="155"/>
      <c r="M1286" s="160"/>
      <c r="T1286" s="161"/>
      <c r="AT1286" s="156" t="s">
        <v>157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146</v>
      </c>
    </row>
    <row r="1287" spans="2:65" s="12" customFormat="1" ht="11.25">
      <c r="B1287" s="148"/>
      <c r="D1287" s="149" t="s">
        <v>157</v>
      </c>
      <c r="E1287" s="150" t="s">
        <v>19</v>
      </c>
      <c r="F1287" s="151" t="s">
        <v>523</v>
      </c>
      <c r="H1287" s="150" t="s">
        <v>19</v>
      </c>
      <c r="I1287" s="152"/>
      <c r="L1287" s="148"/>
      <c r="M1287" s="153"/>
      <c r="T1287" s="154"/>
      <c r="AT1287" s="150" t="s">
        <v>157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146</v>
      </c>
    </row>
    <row r="1288" spans="2:65" s="13" customFormat="1" ht="11.25">
      <c r="B1288" s="155"/>
      <c r="D1288" s="149" t="s">
        <v>157</v>
      </c>
      <c r="E1288" s="156" t="s">
        <v>19</v>
      </c>
      <c r="F1288" s="157" t="s">
        <v>524</v>
      </c>
      <c r="H1288" s="158">
        <v>7.66</v>
      </c>
      <c r="I1288" s="159"/>
      <c r="L1288" s="155"/>
      <c r="M1288" s="160"/>
      <c r="T1288" s="161"/>
      <c r="AT1288" s="156" t="s">
        <v>157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146</v>
      </c>
    </row>
    <row r="1289" spans="2:65" s="12" customFormat="1" ht="11.25">
      <c r="B1289" s="148"/>
      <c r="D1289" s="149" t="s">
        <v>157</v>
      </c>
      <c r="E1289" s="150" t="s">
        <v>19</v>
      </c>
      <c r="F1289" s="151" t="s">
        <v>1919</v>
      </c>
      <c r="H1289" s="150" t="s">
        <v>19</v>
      </c>
      <c r="I1289" s="152"/>
      <c r="L1289" s="148"/>
      <c r="M1289" s="153"/>
      <c r="T1289" s="154"/>
      <c r="AT1289" s="150" t="s">
        <v>157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146</v>
      </c>
    </row>
    <row r="1290" spans="2:65" s="13" customFormat="1" ht="11.25">
      <c r="B1290" s="155"/>
      <c r="D1290" s="149" t="s">
        <v>157</v>
      </c>
      <c r="E1290" s="156" t="s">
        <v>19</v>
      </c>
      <c r="F1290" s="157" t="s">
        <v>526</v>
      </c>
      <c r="H1290" s="158">
        <v>1.43</v>
      </c>
      <c r="I1290" s="159"/>
      <c r="L1290" s="155"/>
      <c r="M1290" s="160"/>
      <c r="T1290" s="161"/>
      <c r="AT1290" s="156" t="s">
        <v>157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146</v>
      </c>
    </row>
    <row r="1291" spans="2:65" s="12" customFormat="1" ht="11.25">
      <c r="B1291" s="148"/>
      <c r="D1291" s="149" t="s">
        <v>157</v>
      </c>
      <c r="E1291" s="150" t="s">
        <v>19</v>
      </c>
      <c r="F1291" s="151" t="s">
        <v>527</v>
      </c>
      <c r="H1291" s="150" t="s">
        <v>19</v>
      </c>
      <c r="I1291" s="152"/>
      <c r="L1291" s="148"/>
      <c r="M1291" s="153"/>
      <c r="T1291" s="154"/>
      <c r="AT1291" s="150" t="s">
        <v>157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146</v>
      </c>
    </row>
    <row r="1292" spans="2:65" s="13" customFormat="1" ht="11.25">
      <c r="B1292" s="155"/>
      <c r="D1292" s="149" t="s">
        <v>157</v>
      </c>
      <c r="E1292" s="156" t="s">
        <v>19</v>
      </c>
      <c r="F1292" s="157" t="s">
        <v>528</v>
      </c>
      <c r="H1292" s="158">
        <v>4.68</v>
      </c>
      <c r="I1292" s="159"/>
      <c r="L1292" s="155"/>
      <c r="M1292" s="160"/>
      <c r="T1292" s="161"/>
      <c r="AT1292" s="156" t="s">
        <v>157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146</v>
      </c>
    </row>
    <row r="1293" spans="2:65" s="12" customFormat="1" ht="11.25">
      <c r="B1293" s="148"/>
      <c r="D1293" s="149" t="s">
        <v>157</v>
      </c>
      <c r="E1293" s="150" t="s">
        <v>19</v>
      </c>
      <c r="F1293" s="151" t="s">
        <v>529</v>
      </c>
      <c r="H1293" s="150" t="s">
        <v>19</v>
      </c>
      <c r="I1293" s="152"/>
      <c r="L1293" s="148"/>
      <c r="M1293" s="153"/>
      <c r="T1293" s="154"/>
      <c r="AT1293" s="150" t="s">
        <v>157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146</v>
      </c>
    </row>
    <row r="1294" spans="2:65" s="13" customFormat="1" ht="11.25">
      <c r="B1294" s="155"/>
      <c r="D1294" s="149" t="s">
        <v>157</v>
      </c>
      <c r="E1294" s="156" t="s">
        <v>19</v>
      </c>
      <c r="F1294" s="157" t="s">
        <v>530</v>
      </c>
      <c r="H1294" s="158">
        <v>12.28</v>
      </c>
      <c r="I1294" s="159"/>
      <c r="L1294" s="155"/>
      <c r="M1294" s="160"/>
      <c r="T1294" s="161"/>
      <c r="AT1294" s="156" t="s">
        <v>157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146</v>
      </c>
    </row>
    <row r="1295" spans="2:65" s="12" customFormat="1" ht="11.25">
      <c r="B1295" s="148"/>
      <c r="D1295" s="149" t="s">
        <v>157</v>
      </c>
      <c r="E1295" s="150" t="s">
        <v>19</v>
      </c>
      <c r="F1295" s="151" t="s">
        <v>1001</v>
      </c>
      <c r="H1295" s="150" t="s">
        <v>19</v>
      </c>
      <c r="I1295" s="152"/>
      <c r="L1295" s="148"/>
      <c r="M1295" s="153"/>
      <c r="T1295" s="154"/>
      <c r="AT1295" s="150" t="s">
        <v>157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146</v>
      </c>
    </row>
    <row r="1296" spans="2:65" s="13" customFormat="1" ht="11.25">
      <c r="B1296" s="155"/>
      <c r="D1296" s="149" t="s">
        <v>157</v>
      </c>
      <c r="E1296" s="156" t="s">
        <v>19</v>
      </c>
      <c r="F1296" s="157" t="s">
        <v>1002</v>
      </c>
      <c r="H1296" s="158">
        <v>9.4600000000000009</v>
      </c>
      <c r="I1296" s="159"/>
      <c r="L1296" s="155"/>
      <c r="M1296" s="160"/>
      <c r="T1296" s="161"/>
      <c r="AT1296" s="156" t="s">
        <v>157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146</v>
      </c>
    </row>
    <row r="1297" spans="2:65" s="12" customFormat="1" ht="11.25">
      <c r="B1297" s="148"/>
      <c r="D1297" s="149" t="s">
        <v>157</v>
      </c>
      <c r="E1297" s="150" t="s">
        <v>19</v>
      </c>
      <c r="F1297" s="151" t="s">
        <v>1079</v>
      </c>
      <c r="H1297" s="150" t="s">
        <v>19</v>
      </c>
      <c r="I1297" s="152"/>
      <c r="L1297" s="148"/>
      <c r="M1297" s="153"/>
      <c r="T1297" s="154"/>
      <c r="AT1297" s="150" t="s">
        <v>157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146</v>
      </c>
    </row>
    <row r="1298" spans="2:65" s="13" customFormat="1" ht="11.25">
      <c r="B1298" s="155"/>
      <c r="D1298" s="149" t="s">
        <v>157</v>
      </c>
      <c r="E1298" s="156" t="s">
        <v>19</v>
      </c>
      <c r="F1298" s="157" t="s">
        <v>1080</v>
      </c>
      <c r="H1298" s="158">
        <v>4.0999999999999996</v>
      </c>
      <c r="I1298" s="159"/>
      <c r="L1298" s="155"/>
      <c r="M1298" s="160"/>
      <c r="T1298" s="161"/>
      <c r="AT1298" s="156" t="s">
        <v>157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146</v>
      </c>
    </row>
    <row r="1299" spans="2:65" s="12" customFormat="1" ht="11.25">
      <c r="B1299" s="148"/>
      <c r="D1299" s="149" t="s">
        <v>157</v>
      </c>
      <c r="E1299" s="150" t="s">
        <v>19</v>
      </c>
      <c r="F1299" s="151" t="s">
        <v>1498</v>
      </c>
      <c r="H1299" s="150" t="s">
        <v>19</v>
      </c>
      <c r="I1299" s="152"/>
      <c r="L1299" s="148"/>
      <c r="M1299" s="153"/>
      <c r="T1299" s="154"/>
      <c r="AT1299" s="150" t="s">
        <v>157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146</v>
      </c>
    </row>
    <row r="1300" spans="2:65" s="13" customFormat="1" ht="11.25">
      <c r="B1300" s="155"/>
      <c r="D1300" s="149" t="s">
        <v>157</v>
      </c>
      <c r="E1300" s="156" t="s">
        <v>19</v>
      </c>
      <c r="F1300" s="157" t="s">
        <v>1499</v>
      </c>
      <c r="H1300" s="158">
        <v>3.92</v>
      </c>
      <c r="I1300" s="159"/>
      <c r="L1300" s="155"/>
      <c r="M1300" s="160"/>
      <c r="T1300" s="161"/>
      <c r="AT1300" s="156" t="s">
        <v>157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146</v>
      </c>
    </row>
    <row r="1301" spans="2:65" s="12" customFormat="1" ht="11.25">
      <c r="B1301" s="148"/>
      <c r="D1301" s="149" t="s">
        <v>157</v>
      </c>
      <c r="E1301" s="150" t="s">
        <v>19</v>
      </c>
      <c r="F1301" s="151" t="s">
        <v>1500</v>
      </c>
      <c r="H1301" s="150" t="s">
        <v>19</v>
      </c>
      <c r="I1301" s="152"/>
      <c r="L1301" s="148"/>
      <c r="M1301" s="153"/>
      <c r="T1301" s="154"/>
      <c r="AT1301" s="150" t="s">
        <v>157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146</v>
      </c>
    </row>
    <row r="1302" spans="2:65" s="13" customFormat="1" ht="11.25">
      <c r="B1302" s="155"/>
      <c r="D1302" s="149" t="s">
        <v>157</v>
      </c>
      <c r="E1302" s="156" t="s">
        <v>19</v>
      </c>
      <c r="F1302" s="157" t="s">
        <v>1501</v>
      </c>
      <c r="H1302" s="158">
        <v>5.65</v>
      </c>
      <c r="I1302" s="159"/>
      <c r="L1302" s="155"/>
      <c r="M1302" s="160"/>
      <c r="T1302" s="161"/>
      <c r="AT1302" s="156" t="s">
        <v>157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146</v>
      </c>
    </row>
    <row r="1303" spans="2:65" s="14" customFormat="1" ht="11.25">
      <c r="B1303" s="162"/>
      <c r="D1303" s="149" t="s">
        <v>157</v>
      </c>
      <c r="E1303" s="163" t="s">
        <v>19</v>
      </c>
      <c r="F1303" s="164" t="s">
        <v>161</v>
      </c>
      <c r="H1303" s="165">
        <v>60.92</v>
      </c>
      <c r="I1303" s="166"/>
      <c r="L1303" s="162"/>
      <c r="M1303" s="167"/>
      <c r="T1303" s="168"/>
      <c r="AT1303" s="163" t="s">
        <v>157</v>
      </c>
      <c r="AU1303" s="163" t="s">
        <v>82</v>
      </c>
      <c r="AV1303" s="14" t="s">
        <v>147</v>
      </c>
      <c r="AW1303" s="14" t="s">
        <v>33</v>
      </c>
      <c r="AX1303" s="14" t="s">
        <v>80</v>
      </c>
      <c r="AY1303" s="163" t="s">
        <v>146</v>
      </c>
    </row>
    <row r="1304" spans="2:65" s="1" customFormat="1" ht="24.2" customHeight="1">
      <c r="B1304" s="32"/>
      <c r="C1304" s="131" t="s">
        <v>1961</v>
      </c>
      <c r="D1304" s="131" t="s">
        <v>149</v>
      </c>
      <c r="E1304" s="132" t="s">
        <v>1962</v>
      </c>
      <c r="F1304" s="133" t="s">
        <v>1963</v>
      </c>
      <c r="G1304" s="134" t="s">
        <v>213</v>
      </c>
      <c r="H1304" s="135">
        <v>1.764</v>
      </c>
      <c r="I1304" s="136"/>
      <c r="J1304" s="137">
        <f>ROUND(I1304*H1304,2)</f>
        <v>0</v>
      </c>
      <c r="K1304" s="133" t="s">
        <v>638</v>
      </c>
      <c r="L1304" s="32"/>
      <c r="M1304" s="138" t="s">
        <v>19</v>
      </c>
      <c r="N1304" s="139" t="s">
        <v>43</v>
      </c>
      <c r="P1304" s="140">
        <f>O1304*H1304</f>
        <v>0</v>
      </c>
      <c r="Q1304" s="140">
        <v>0</v>
      </c>
      <c r="R1304" s="140">
        <f>Q1304*H1304</f>
        <v>0</v>
      </c>
      <c r="S1304" s="140">
        <v>0</v>
      </c>
      <c r="T1304" s="141">
        <f>S1304*H1304</f>
        <v>0</v>
      </c>
      <c r="AR1304" s="142" t="s">
        <v>241</v>
      </c>
      <c r="AT1304" s="142" t="s">
        <v>149</v>
      </c>
      <c r="AU1304" s="142" t="s">
        <v>82</v>
      </c>
      <c r="AY1304" s="17" t="s">
        <v>146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7" t="s">
        <v>80</v>
      </c>
      <c r="BK1304" s="143">
        <f>ROUND(I1304*H1304,2)</f>
        <v>0</v>
      </c>
      <c r="BL1304" s="17" t="s">
        <v>241</v>
      </c>
      <c r="BM1304" s="142" t="s">
        <v>1964</v>
      </c>
    </row>
    <row r="1305" spans="2:65" s="1" customFormat="1" ht="11.25">
      <c r="B1305" s="32"/>
      <c r="D1305" s="144" t="s">
        <v>155</v>
      </c>
      <c r="F1305" s="145" t="s">
        <v>1965</v>
      </c>
      <c r="I1305" s="146"/>
      <c r="L1305" s="32"/>
      <c r="M1305" s="147"/>
      <c r="T1305" s="53"/>
      <c r="AT1305" s="17" t="s">
        <v>155</v>
      </c>
      <c r="AU1305" s="17" t="s">
        <v>82</v>
      </c>
    </row>
    <row r="1306" spans="2:65" s="11" customFormat="1" ht="22.9" customHeight="1">
      <c r="B1306" s="119"/>
      <c r="D1306" s="120" t="s">
        <v>71</v>
      </c>
      <c r="E1306" s="129" t="s">
        <v>1966</v>
      </c>
      <c r="F1306" s="129" t="s">
        <v>1967</v>
      </c>
      <c r="I1306" s="122"/>
      <c r="J1306" s="130">
        <f>BK1306</f>
        <v>0</v>
      </c>
      <c r="L1306" s="119"/>
      <c r="M1306" s="124"/>
      <c r="P1306" s="125">
        <f>SUM(P1307:P1580)</f>
        <v>0</v>
      </c>
      <c r="R1306" s="125">
        <f>SUM(R1307:R1580)</f>
        <v>4.3570848000000009</v>
      </c>
      <c r="T1306" s="126">
        <f>SUM(T1307:T1580)</f>
        <v>0.54735</v>
      </c>
      <c r="AR1306" s="120" t="s">
        <v>82</v>
      </c>
      <c r="AT1306" s="127" t="s">
        <v>71</v>
      </c>
      <c r="AU1306" s="127" t="s">
        <v>80</v>
      </c>
      <c r="AY1306" s="120" t="s">
        <v>146</v>
      </c>
      <c r="BK1306" s="128">
        <f>SUM(BK1307:BK1580)</f>
        <v>0</v>
      </c>
    </row>
    <row r="1307" spans="2:65" s="1" customFormat="1" ht="16.5" customHeight="1">
      <c r="B1307" s="32"/>
      <c r="C1307" s="131" t="s">
        <v>1968</v>
      </c>
      <c r="D1307" s="131" t="s">
        <v>149</v>
      </c>
      <c r="E1307" s="132" t="s">
        <v>1969</v>
      </c>
      <c r="F1307" s="133" t="s">
        <v>1970</v>
      </c>
      <c r="G1307" s="134" t="s">
        <v>152</v>
      </c>
      <c r="H1307" s="135">
        <v>365.06</v>
      </c>
      <c r="I1307" s="136"/>
      <c r="J1307" s="137">
        <f>ROUND(I1307*H1307,2)</f>
        <v>0</v>
      </c>
      <c r="K1307" s="133" t="s">
        <v>638</v>
      </c>
      <c r="L1307" s="32"/>
      <c r="M1307" s="138" t="s">
        <v>19</v>
      </c>
      <c r="N1307" s="139" t="s">
        <v>43</v>
      </c>
      <c r="P1307" s="140">
        <f>O1307*H1307</f>
        <v>0</v>
      </c>
      <c r="Q1307" s="140">
        <v>0</v>
      </c>
      <c r="R1307" s="140">
        <f>Q1307*H1307</f>
        <v>0</v>
      </c>
      <c r="S1307" s="140">
        <v>0</v>
      </c>
      <c r="T1307" s="141">
        <f>S1307*H1307</f>
        <v>0</v>
      </c>
      <c r="AR1307" s="142" t="s">
        <v>241</v>
      </c>
      <c r="AT1307" s="142" t="s">
        <v>149</v>
      </c>
      <c r="AU1307" s="142" t="s">
        <v>82</v>
      </c>
      <c r="AY1307" s="17" t="s">
        <v>146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7" t="s">
        <v>80</v>
      </c>
      <c r="BK1307" s="143">
        <f>ROUND(I1307*H1307,2)</f>
        <v>0</v>
      </c>
      <c r="BL1307" s="17" t="s">
        <v>241</v>
      </c>
      <c r="BM1307" s="142" t="s">
        <v>1971</v>
      </c>
    </row>
    <row r="1308" spans="2:65" s="1" customFormat="1" ht="11.25">
      <c r="B1308" s="32"/>
      <c r="D1308" s="144" t="s">
        <v>155</v>
      </c>
      <c r="F1308" s="145" t="s">
        <v>1972</v>
      </c>
      <c r="I1308" s="146"/>
      <c r="L1308" s="32"/>
      <c r="M1308" s="147"/>
      <c r="T1308" s="53"/>
      <c r="AT1308" s="17" t="s">
        <v>155</v>
      </c>
      <c r="AU1308" s="17" t="s">
        <v>82</v>
      </c>
    </row>
    <row r="1309" spans="2:65" s="12" customFormat="1" ht="11.25">
      <c r="B1309" s="148"/>
      <c r="D1309" s="149" t="s">
        <v>157</v>
      </c>
      <c r="E1309" s="150" t="s">
        <v>19</v>
      </c>
      <c r="F1309" s="151" t="s">
        <v>517</v>
      </c>
      <c r="H1309" s="150" t="s">
        <v>19</v>
      </c>
      <c r="I1309" s="152"/>
      <c r="L1309" s="148"/>
      <c r="M1309" s="153"/>
      <c r="T1309" s="154"/>
      <c r="AT1309" s="150" t="s">
        <v>157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146</v>
      </c>
    </row>
    <row r="1310" spans="2:65" s="13" customFormat="1" ht="11.25">
      <c r="B1310" s="155"/>
      <c r="D1310" s="149" t="s">
        <v>157</v>
      </c>
      <c r="E1310" s="156" t="s">
        <v>19</v>
      </c>
      <c r="F1310" s="157" t="s">
        <v>518</v>
      </c>
      <c r="H1310" s="158">
        <v>29.3</v>
      </c>
      <c r="I1310" s="159"/>
      <c r="L1310" s="155"/>
      <c r="M1310" s="160"/>
      <c r="T1310" s="161"/>
      <c r="AT1310" s="156" t="s">
        <v>157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146</v>
      </c>
    </row>
    <row r="1311" spans="2:65" s="12" customFormat="1" ht="11.25">
      <c r="B1311" s="148"/>
      <c r="D1311" s="149" t="s">
        <v>157</v>
      </c>
      <c r="E1311" s="150" t="s">
        <v>19</v>
      </c>
      <c r="F1311" s="151" t="s">
        <v>519</v>
      </c>
      <c r="H1311" s="150" t="s">
        <v>19</v>
      </c>
      <c r="I1311" s="152"/>
      <c r="L1311" s="148"/>
      <c r="M1311" s="153"/>
      <c r="T1311" s="154"/>
      <c r="AT1311" s="150" t="s">
        <v>157</v>
      </c>
      <c r="AU1311" s="150" t="s">
        <v>82</v>
      </c>
      <c r="AV1311" s="12" t="s">
        <v>80</v>
      </c>
      <c r="AW1311" s="12" t="s">
        <v>33</v>
      </c>
      <c r="AX1311" s="12" t="s">
        <v>72</v>
      </c>
      <c r="AY1311" s="150" t="s">
        <v>146</v>
      </c>
    </row>
    <row r="1312" spans="2:65" s="13" customFormat="1" ht="11.25">
      <c r="B1312" s="155"/>
      <c r="D1312" s="149" t="s">
        <v>157</v>
      </c>
      <c r="E1312" s="156" t="s">
        <v>19</v>
      </c>
      <c r="F1312" s="157" t="s">
        <v>520</v>
      </c>
      <c r="H1312" s="158">
        <v>15.02</v>
      </c>
      <c r="I1312" s="159"/>
      <c r="L1312" s="155"/>
      <c r="M1312" s="160"/>
      <c r="T1312" s="161"/>
      <c r="AT1312" s="156" t="s">
        <v>157</v>
      </c>
      <c r="AU1312" s="156" t="s">
        <v>82</v>
      </c>
      <c r="AV1312" s="13" t="s">
        <v>82</v>
      </c>
      <c r="AW1312" s="13" t="s">
        <v>33</v>
      </c>
      <c r="AX1312" s="13" t="s">
        <v>72</v>
      </c>
      <c r="AY1312" s="156" t="s">
        <v>146</v>
      </c>
    </row>
    <row r="1313" spans="2:51" s="12" customFormat="1" ht="11.25">
      <c r="B1313" s="148"/>
      <c r="D1313" s="149" t="s">
        <v>157</v>
      </c>
      <c r="E1313" s="150" t="s">
        <v>19</v>
      </c>
      <c r="F1313" s="151" t="s">
        <v>521</v>
      </c>
      <c r="H1313" s="150" t="s">
        <v>19</v>
      </c>
      <c r="I1313" s="152"/>
      <c r="L1313" s="148"/>
      <c r="M1313" s="153"/>
      <c r="T1313" s="154"/>
      <c r="AT1313" s="150" t="s">
        <v>157</v>
      </c>
      <c r="AU1313" s="150" t="s">
        <v>82</v>
      </c>
      <c r="AV1313" s="12" t="s">
        <v>80</v>
      </c>
      <c r="AW1313" s="12" t="s">
        <v>33</v>
      </c>
      <c r="AX1313" s="12" t="s">
        <v>72</v>
      </c>
      <c r="AY1313" s="150" t="s">
        <v>146</v>
      </c>
    </row>
    <row r="1314" spans="2:51" s="13" customFormat="1" ht="11.25">
      <c r="B1314" s="155"/>
      <c r="D1314" s="149" t="s">
        <v>157</v>
      </c>
      <c r="E1314" s="156" t="s">
        <v>19</v>
      </c>
      <c r="F1314" s="157" t="s">
        <v>522</v>
      </c>
      <c r="H1314" s="158">
        <v>10.64</v>
      </c>
      <c r="I1314" s="159"/>
      <c r="L1314" s="155"/>
      <c r="M1314" s="160"/>
      <c r="T1314" s="161"/>
      <c r="AT1314" s="156" t="s">
        <v>157</v>
      </c>
      <c r="AU1314" s="156" t="s">
        <v>82</v>
      </c>
      <c r="AV1314" s="13" t="s">
        <v>82</v>
      </c>
      <c r="AW1314" s="13" t="s">
        <v>33</v>
      </c>
      <c r="AX1314" s="13" t="s">
        <v>72</v>
      </c>
      <c r="AY1314" s="156" t="s">
        <v>146</v>
      </c>
    </row>
    <row r="1315" spans="2:51" s="12" customFormat="1" ht="11.25">
      <c r="B1315" s="148"/>
      <c r="D1315" s="149" t="s">
        <v>157</v>
      </c>
      <c r="E1315" s="150" t="s">
        <v>19</v>
      </c>
      <c r="F1315" s="151" t="s">
        <v>1003</v>
      </c>
      <c r="H1315" s="150" t="s">
        <v>19</v>
      </c>
      <c r="I1315" s="152"/>
      <c r="L1315" s="148"/>
      <c r="M1315" s="153"/>
      <c r="T1315" s="154"/>
      <c r="AT1315" s="150" t="s">
        <v>157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146</v>
      </c>
    </row>
    <row r="1316" spans="2:51" s="13" customFormat="1" ht="11.25">
      <c r="B1316" s="155"/>
      <c r="D1316" s="149" t="s">
        <v>157</v>
      </c>
      <c r="E1316" s="156" t="s">
        <v>19</v>
      </c>
      <c r="F1316" s="157" t="s">
        <v>1004</v>
      </c>
      <c r="H1316" s="158">
        <v>8.35</v>
      </c>
      <c r="I1316" s="159"/>
      <c r="L1316" s="155"/>
      <c r="M1316" s="160"/>
      <c r="T1316" s="161"/>
      <c r="AT1316" s="156" t="s">
        <v>157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146</v>
      </c>
    </row>
    <row r="1317" spans="2:51" s="12" customFormat="1" ht="11.25">
      <c r="B1317" s="148"/>
      <c r="D1317" s="149" t="s">
        <v>157</v>
      </c>
      <c r="E1317" s="150" t="s">
        <v>19</v>
      </c>
      <c r="F1317" s="151" t="s">
        <v>1005</v>
      </c>
      <c r="H1317" s="150" t="s">
        <v>19</v>
      </c>
      <c r="I1317" s="152"/>
      <c r="L1317" s="148"/>
      <c r="M1317" s="153"/>
      <c r="T1317" s="154"/>
      <c r="AT1317" s="150" t="s">
        <v>157</v>
      </c>
      <c r="AU1317" s="150" t="s">
        <v>82</v>
      </c>
      <c r="AV1317" s="12" t="s">
        <v>80</v>
      </c>
      <c r="AW1317" s="12" t="s">
        <v>33</v>
      </c>
      <c r="AX1317" s="12" t="s">
        <v>72</v>
      </c>
      <c r="AY1317" s="150" t="s">
        <v>146</v>
      </c>
    </row>
    <row r="1318" spans="2:51" s="13" customFormat="1" ht="11.25">
      <c r="B1318" s="155"/>
      <c r="D1318" s="149" t="s">
        <v>157</v>
      </c>
      <c r="E1318" s="156" t="s">
        <v>19</v>
      </c>
      <c r="F1318" s="157" t="s">
        <v>1006</v>
      </c>
      <c r="H1318" s="158">
        <v>21.48</v>
      </c>
      <c r="I1318" s="159"/>
      <c r="L1318" s="155"/>
      <c r="M1318" s="160"/>
      <c r="T1318" s="161"/>
      <c r="AT1318" s="156" t="s">
        <v>157</v>
      </c>
      <c r="AU1318" s="156" t="s">
        <v>82</v>
      </c>
      <c r="AV1318" s="13" t="s">
        <v>82</v>
      </c>
      <c r="AW1318" s="13" t="s">
        <v>33</v>
      </c>
      <c r="AX1318" s="13" t="s">
        <v>72</v>
      </c>
      <c r="AY1318" s="156" t="s">
        <v>146</v>
      </c>
    </row>
    <row r="1319" spans="2:51" s="12" customFormat="1" ht="11.25">
      <c r="B1319" s="148"/>
      <c r="D1319" s="149" t="s">
        <v>157</v>
      </c>
      <c r="E1319" s="150" t="s">
        <v>19</v>
      </c>
      <c r="F1319" s="151" t="s">
        <v>1007</v>
      </c>
      <c r="H1319" s="150" t="s">
        <v>19</v>
      </c>
      <c r="I1319" s="152"/>
      <c r="L1319" s="148"/>
      <c r="M1319" s="153"/>
      <c r="T1319" s="154"/>
      <c r="AT1319" s="150" t="s">
        <v>157</v>
      </c>
      <c r="AU1319" s="150" t="s">
        <v>82</v>
      </c>
      <c r="AV1319" s="12" t="s">
        <v>80</v>
      </c>
      <c r="AW1319" s="12" t="s">
        <v>33</v>
      </c>
      <c r="AX1319" s="12" t="s">
        <v>72</v>
      </c>
      <c r="AY1319" s="150" t="s">
        <v>146</v>
      </c>
    </row>
    <row r="1320" spans="2:51" s="13" customFormat="1" ht="11.25">
      <c r="B1320" s="155"/>
      <c r="D1320" s="149" t="s">
        <v>157</v>
      </c>
      <c r="E1320" s="156" t="s">
        <v>19</v>
      </c>
      <c r="F1320" s="157" t="s">
        <v>1008</v>
      </c>
      <c r="H1320" s="158">
        <v>11.28</v>
      </c>
      <c r="I1320" s="159"/>
      <c r="L1320" s="155"/>
      <c r="M1320" s="160"/>
      <c r="T1320" s="161"/>
      <c r="AT1320" s="156" t="s">
        <v>157</v>
      </c>
      <c r="AU1320" s="156" t="s">
        <v>82</v>
      </c>
      <c r="AV1320" s="13" t="s">
        <v>82</v>
      </c>
      <c r="AW1320" s="13" t="s">
        <v>33</v>
      </c>
      <c r="AX1320" s="13" t="s">
        <v>72</v>
      </c>
      <c r="AY1320" s="156" t="s">
        <v>146</v>
      </c>
    </row>
    <row r="1321" spans="2:51" s="12" customFormat="1" ht="11.25">
      <c r="B1321" s="148"/>
      <c r="D1321" s="149" t="s">
        <v>157</v>
      </c>
      <c r="E1321" s="150" t="s">
        <v>19</v>
      </c>
      <c r="F1321" s="151" t="s">
        <v>1009</v>
      </c>
      <c r="H1321" s="150" t="s">
        <v>19</v>
      </c>
      <c r="I1321" s="152"/>
      <c r="L1321" s="148"/>
      <c r="M1321" s="153"/>
      <c r="T1321" s="154"/>
      <c r="AT1321" s="150" t="s">
        <v>157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146</v>
      </c>
    </row>
    <row r="1322" spans="2:51" s="13" customFormat="1" ht="11.25">
      <c r="B1322" s="155"/>
      <c r="D1322" s="149" t="s">
        <v>157</v>
      </c>
      <c r="E1322" s="156" t="s">
        <v>19</v>
      </c>
      <c r="F1322" s="157" t="s">
        <v>1010</v>
      </c>
      <c r="H1322" s="158">
        <v>8.69</v>
      </c>
      <c r="I1322" s="159"/>
      <c r="L1322" s="155"/>
      <c r="M1322" s="160"/>
      <c r="T1322" s="161"/>
      <c r="AT1322" s="156" t="s">
        <v>157</v>
      </c>
      <c r="AU1322" s="156" t="s">
        <v>82</v>
      </c>
      <c r="AV1322" s="13" t="s">
        <v>82</v>
      </c>
      <c r="AW1322" s="13" t="s">
        <v>33</v>
      </c>
      <c r="AX1322" s="13" t="s">
        <v>72</v>
      </c>
      <c r="AY1322" s="156" t="s">
        <v>146</v>
      </c>
    </row>
    <row r="1323" spans="2:51" s="12" customFormat="1" ht="11.25">
      <c r="B1323" s="148"/>
      <c r="D1323" s="149" t="s">
        <v>157</v>
      </c>
      <c r="E1323" s="150" t="s">
        <v>19</v>
      </c>
      <c r="F1323" s="151" t="s">
        <v>1011</v>
      </c>
      <c r="H1323" s="150" t="s">
        <v>19</v>
      </c>
      <c r="I1323" s="152"/>
      <c r="L1323" s="148"/>
      <c r="M1323" s="153"/>
      <c r="T1323" s="154"/>
      <c r="AT1323" s="150" t="s">
        <v>157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146</v>
      </c>
    </row>
    <row r="1324" spans="2:51" s="13" customFormat="1" ht="11.25">
      <c r="B1324" s="155"/>
      <c r="D1324" s="149" t="s">
        <v>157</v>
      </c>
      <c r="E1324" s="156" t="s">
        <v>19</v>
      </c>
      <c r="F1324" s="157" t="s">
        <v>1012</v>
      </c>
      <c r="H1324" s="158">
        <v>22.88</v>
      </c>
      <c r="I1324" s="159"/>
      <c r="L1324" s="155"/>
      <c r="M1324" s="160"/>
      <c r="T1324" s="161"/>
      <c r="AT1324" s="156" t="s">
        <v>157</v>
      </c>
      <c r="AU1324" s="156" t="s">
        <v>82</v>
      </c>
      <c r="AV1324" s="13" t="s">
        <v>82</v>
      </c>
      <c r="AW1324" s="13" t="s">
        <v>33</v>
      </c>
      <c r="AX1324" s="13" t="s">
        <v>72</v>
      </c>
      <c r="AY1324" s="156" t="s">
        <v>146</v>
      </c>
    </row>
    <row r="1325" spans="2:51" s="12" customFormat="1" ht="11.25">
      <c r="B1325" s="148"/>
      <c r="D1325" s="149" t="s">
        <v>157</v>
      </c>
      <c r="E1325" s="150" t="s">
        <v>19</v>
      </c>
      <c r="F1325" s="151" t="s">
        <v>1077</v>
      </c>
      <c r="H1325" s="150" t="s">
        <v>19</v>
      </c>
      <c r="I1325" s="152"/>
      <c r="L1325" s="148"/>
      <c r="M1325" s="153"/>
      <c r="T1325" s="154"/>
      <c r="AT1325" s="150" t="s">
        <v>157</v>
      </c>
      <c r="AU1325" s="150" t="s">
        <v>82</v>
      </c>
      <c r="AV1325" s="12" t="s">
        <v>80</v>
      </c>
      <c r="AW1325" s="12" t="s">
        <v>33</v>
      </c>
      <c r="AX1325" s="12" t="s">
        <v>72</v>
      </c>
      <c r="AY1325" s="150" t="s">
        <v>146</v>
      </c>
    </row>
    <row r="1326" spans="2:51" s="13" customFormat="1" ht="11.25">
      <c r="B1326" s="155"/>
      <c r="D1326" s="149" t="s">
        <v>157</v>
      </c>
      <c r="E1326" s="156" t="s">
        <v>19</v>
      </c>
      <c r="F1326" s="157" t="s">
        <v>1078</v>
      </c>
      <c r="H1326" s="158">
        <v>2.39</v>
      </c>
      <c r="I1326" s="159"/>
      <c r="L1326" s="155"/>
      <c r="M1326" s="160"/>
      <c r="T1326" s="161"/>
      <c r="AT1326" s="156" t="s">
        <v>157</v>
      </c>
      <c r="AU1326" s="156" t="s">
        <v>82</v>
      </c>
      <c r="AV1326" s="13" t="s">
        <v>82</v>
      </c>
      <c r="AW1326" s="13" t="s">
        <v>33</v>
      </c>
      <c r="AX1326" s="13" t="s">
        <v>72</v>
      </c>
      <c r="AY1326" s="156" t="s">
        <v>146</v>
      </c>
    </row>
    <row r="1327" spans="2:51" s="12" customFormat="1" ht="11.25">
      <c r="B1327" s="148"/>
      <c r="D1327" s="149" t="s">
        <v>157</v>
      </c>
      <c r="E1327" s="150" t="s">
        <v>19</v>
      </c>
      <c r="F1327" s="151" t="s">
        <v>1013</v>
      </c>
      <c r="H1327" s="150" t="s">
        <v>19</v>
      </c>
      <c r="I1327" s="152"/>
      <c r="L1327" s="148"/>
      <c r="M1327" s="153"/>
      <c r="T1327" s="154"/>
      <c r="AT1327" s="150" t="s">
        <v>157</v>
      </c>
      <c r="AU1327" s="150" t="s">
        <v>82</v>
      </c>
      <c r="AV1327" s="12" t="s">
        <v>80</v>
      </c>
      <c r="AW1327" s="12" t="s">
        <v>33</v>
      </c>
      <c r="AX1327" s="12" t="s">
        <v>72</v>
      </c>
      <c r="AY1327" s="150" t="s">
        <v>146</v>
      </c>
    </row>
    <row r="1328" spans="2:51" s="13" customFormat="1" ht="11.25">
      <c r="B1328" s="155"/>
      <c r="D1328" s="149" t="s">
        <v>157</v>
      </c>
      <c r="E1328" s="156" t="s">
        <v>19</v>
      </c>
      <c r="F1328" s="157" t="s">
        <v>1014</v>
      </c>
      <c r="H1328" s="158">
        <v>9.36</v>
      </c>
      <c r="I1328" s="159"/>
      <c r="L1328" s="155"/>
      <c r="M1328" s="160"/>
      <c r="T1328" s="161"/>
      <c r="AT1328" s="156" t="s">
        <v>157</v>
      </c>
      <c r="AU1328" s="156" t="s">
        <v>82</v>
      </c>
      <c r="AV1328" s="13" t="s">
        <v>82</v>
      </c>
      <c r="AW1328" s="13" t="s">
        <v>33</v>
      </c>
      <c r="AX1328" s="13" t="s">
        <v>72</v>
      </c>
      <c r="AY1328" s="156" t="s">
        <v>146</v>
      </c>
    </row>
    <row r="1329" spans="2:65" s="12" customFormat="1" ht="11.25">
      <c r="B1329" s="148"/>
      <c r="D1329" s="149" t="s">
        <v>157</v>
      </c>
      <c r="E1329" s="150" t="s">
        <v>19</v>
      </c>
      <c r="F1329" s="151" t="s">
        <v>1488</v>
      </c>
      <c r="H1329" s="150" t="s">
        <v>19</v>
      </c>
      <c r="I1329" s="152"/>
      <c r="L1329" s="148"/>
      <c r="M1329" s="153"/>
      <c r="T1329" s="154"/>
      <c r="AT1329" s="150" t="s">
        <v>157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146</v>
      </c>
    </row>
    <row r="1330" spans="2:65" s="13" customFormat="1" ht="11.25">
      <c r="B1330" s="155"/>
      <c r="D1330" s="149" t="s">
        <v>157</v>
      </c>
      <c r="E1330" s="156" t="s">
        <v>19</v>
      </c>
      <c r="F1330" s="157" t="s">
        <v>1489</v>
      </c>
      <c r="H1330" s="158">
        <v>25.46</v>
      </c>
      <c r="I1330" s="159"/>
      <c r="L1330" s="155"/>
      <c r="M1330" s="160"/>
      <c r="T1330" s="161"/>
      <c r="AT1330" s="156" t="s">
        <v>157</v>
      </c>
      <c r="AU1330" s="156" t="s">
        <v>82</v>
      </c>
      <c r="AV1330" s="13" t="s">
        <v>82</v>
      </c>
      <c r="AW1330" s="13" t="s">
        <v>33</v>
      </c>
      <c r="AX1330" s="13" t="s">
        <v>72</v>
      </c>
      <c r="AY1330" s="156" t="s">
        <v>146</v>
      </c>
    </row>
    <row r="1331" spans="2:65" s="12" customFormat="1" ht="11.25">
      <c r="B1331" s="148"/>
      <c r="D1331" s="149" t="s">
        <v>157</v>
      </c>
      <c r="E1331" s="150" t="s">
        <v>19</v>
      </c>
      <c r="F1331" s="151" t="s">
        <v>1490</v>
      </c>
      <c r="H1331" s="150" t="s">
        <v>19</v>
      </c>
      <c r="I1331" s="152"/>
      <c r="L1331" s="148"/>
      <c r="M1331" s="153"/>
      <c r="T1331" s="154"/>
      <c r="AT1331" s="150" t="s">
        <v>157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146</v>
      </c>
    </row>
    <row r="1332" spans="2:65" s="13" customFormat="1" ht="11.25">
      <c r="B1332" s="155"/>
      <c r="D1332" s="149" t="s">
        <v>157</v>
      </c>
      <c r="E1332" s="156" t="s">
        <v>19</v>
      </c>
      <c r="F1332" s="157" t="s">
        <v>1491</v>
      </c>
      <c r="H1332" s="158">
        <v>18.66</v>
      </c>
      <c r="I1332" s="159"/>
      <c r="L1332" s="155"/>
      <c r="M1332" s="160"/>
      <c r="T1332" s="161"/>
      <c r="AT1332" s="156" t="s">
        <v>157</v>
      </c>
      <c r="AU1332" s="156" t="s">
        <v>82</v>
      </c>
      <c r="AV1332" s="13" t="s">
        <v>82</v>
      </c>
      <c r="AW1332" s="13" t="s">
        <v>33</v>
      </c>
      <c r="AX1332" s="13" t="s">
        <v>72</v>
      </c>
      <c r="AY1332" s="156" t="s">
        <v>146</v>
      </c>
    </row>
    <row r="1333" spans="2:65" s="12" customFormat="1" ht="11.25">
      <c r="B1333" s="148"/>
      <c r="D1333" s="149" t="s">
        <v>157</v>
      </c>
      <c r="E1333" s="150" t="s">
        <v>19</v>
      </c>
      <c r="F1333" s="151" t="s">
        <v>1492</v>
      </c>
      <c r="H1333" s="150" t="s">
        <v>19</v>
      </c>
      <c r="I1333" s="152"/>
      <c r="L1333" s="148"/>
      <c r="M1333" s="153"/>
      <c r="T1333" s="154"/>
      <c r="AT1333" s="150" t="s">
        <v>157</v>
      </c>
      <c r="AU1333" s="150" t="s">
        <v>82</v>
      </c>
      <c r="AV1333" s="12" t="s">
        <v>80</v>
      </c>
      <c r="AW1333" s="12" t="s">
        <v>33</v>
      </c>
      <c r="AX1333" s="12" t="s">
        <v>72</v>
      </c>
      <c r="AY1333" s="150" t="s">
        <v>146</v>
      </c>
    </row>
    <row r="1334" spans="2:65" s="13" customFormat="1" ht="11.25">
      <c r="B1334" s="155"/>
      <c r="D1334" s="149" t="s">
        <v>157</v>
      </c>
      <c r="E1334" s="156" t="s">
        <v>19</v>
      </c>
      <c r="F1334" s="157" t="s">
        <v>1493</v>
      </c>
      <c r="H1334" s="158">
        <v>39.909999999999997</v>
      </c>
      <c r="I1334" s="159"/>
      <c r="L1334" s="155"/>
      <c r="M1334" s="160"/>
      <c r="T1334" s="161"/>
      <c r="AT1334" s="156" t="s">
        <v>157</v>
      </c>
      <c r="AU1334" s="156" t="s">
        <v>82</v>
      </c>
      <c r="AV1334" s="13" t="s">
        <v>82</v>
      </c>
      <c r="AW1334" s="13" t="s">
        <v>33</v>
      </c>
      <c r="AX1334" s="13" t="s">
        <v>72</v>
      </c>
      <c r="AY1334" s="156" t="s">
        <v>146</v>
      </c>
    </row>
    <row r="1335" spans="2:65" s="12" customFormat="1" ht="11.25">
      <c r="B1335" s="148"/>
      <c r="D1335" s="149" t="s">
        <v>157</v>
      </c>
      <c r="E1335" s="150" t="s">
        <v>19</v>
      </c>
      <c r="F1335" s="151" t="s">
        <v>1494</v>
      </c>
      <c r="H1335" s="150" t="s">
        <v>19</v>
      </c>
      <c r="I1335" s="152"/>
      <c r="L1335" s="148"/>
      <c r="M1335" s="153"/>
      <c r="T1335" s="154"/>
      <c r="AT1335" s="150" t="s">
        <v>157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146</v>
      </c>
    </row>
    <row r="1336" spans="2:65" s="13" customFormat="1" ht="11.25">
      <c r="B1336" s="155"/>
      <c r="D1336" s="149" t="s">
        <v>157</v>
      </c>
      <c r="E1336" s="156" t="s">
        <v>19</v>
      </c>
      <c r="F1336" s="157" t="s">
        <v>1495</v>
      </c>
      <c r="H1336" s="158">
        <v>39.43</v>
      </c>
      <c r="I1336" s="159"/>
      <c r="L1336" s="155"/>
      <c r="M1336" s="160"/>
      <c r="T1336" s="161"/>
      <c r="AT1336" s="156" t="s">
        <v>157</v>
      </c>
      <c r="AU1336" s="156" t="s">
        <v>82</v>
      </c>
      <c r="AV1336" s="13" t="s">
        <v>82</v>
      </c>
      <c r="AW1336" s="13" t="s">
        <v>33</v>
      </c>
      <c r="AX1336" s="13" t="s">
        <v>72</v>
      </c>
      <c r="AY1336" s="156" t="s">
        <v>146</v>
      </c>
    </row>
    <row r="1337" spans="2:65" s="12" customFormat="1" ht="11.25">
      <c r="B1337" s="148"/>
      <c r="D1337" s="149" t="s">
        <v>157</v>
      </c>
      <c r="E1337" s="150" t="s">
        <v>19</v>
      </c>
      <c r="F1337" s="151" t="s">
        <v>1496</v>
      </c>
      <c r="H1337" s="150" t="s">
        <v>19</v>
      </c>
      <c r="I1337" s="152"/>
      <c r="L1337" s="148"/>
      <c r="M1337" s="153"/>
      <c r="T1337" s="154"/>
      <c r="AT1337" s="150" t="s">
        <v>157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146</v>
      </c>
    </row>
    <row r="1338" spans="2:65" s="13" customFormat="1" ht="11.25">
      <c r="B1338" s="155"/>
      <c r="D1338" s="149" t="s">
        <v>157</v>
      </c>
      <c r="E1338" s="156" t="s">
        <v>19</v>
      </c>
      <c r="F1338" s="157" t="s">
        <v>1497</v>
      </c>
      <c r="H1338" s="158">
        <v>11.59</v>
      </c>
      <c r="I1338" s="159"/>
      <c r="L1338" s="155"/>
      <c r="M1338" s="160"/>
      <c r="T1338" s="161"/>
      <c r="AT1338" s="156" t="s">
        <v>157</v>
      </c>
      <c r="AU1338" s="156" t="s">
        <v>82</v>
      </c>
      <c r="AV1338" s="13" t="s">
        <v>82</v>
      </c>
      <c r="AW1338" s="13" t="s">
        <v>33</v>
      </c>
      <c r="AX1338" s="13" t="s">
        <v>72</v>
      </c>
      <c r="AY1338" s="156" t="s">
        <v>146</v>
      </c>
    </row>
    <row r="1339" spans="2:65" s="12" customFormat="1" ht="11.25">
      <c r="B1339" s="148"/>
      <c r="D1339" s="149" t="s">
        <v>157</v>
      </c>
      <c r="E1339" s="150" t="s">
        <v>19</v>
      </c>
      <c r="F1339" s="151" t="s">
        <v>1502</v>
      </c>
      <c r="H1339" s="150" t="s">
        <v>19</v>
      </c>
      <c r="I1339" s="152"/>
      <c r="L1339" s="148"/>
      <c r="M1339" s="153"/>
      <c r="T1339" s="154"/>
      <c r="AT1339" s="150" t="s">
        <v>157</v>
      </c>
      <c r="AU1339" s="150" t="s">
        <v>82</v>
      </c>
      <c r="AV1339" s="12" t="s">
        <v>80</v>
      </c>
      <c r="AW1339" s="12" t="s">
        <v>33</v>
      </c>
      <c r="AX1339" s="12" t="s">
        <v>72</v>
      </c>
      <c r="AY1339" s="150" t="s">
        <v>146</v>
      </c>
    </row>
    <row r="1340" spans="2:65" s="13" customFormat="1" ht="11.25">
      <c r="B1340" s="155"/>
      <c r="D1340" s="149" t="s">
        <v>157</v>
      </c>
      <c r="E1340" s="156" t="s">
        <v>19</v>
      </c>
      <c r="F1340" s="157" t="s">
        <v>1503</v>
      </c>
      <c r="H1340" s="158">
        <v>90.62</v>
      </c>
      <c r="I1340" s="159"/>
      <c r="L1340" s="155"/>
      <c r="M1340" s="160"/>
      <c r="T1340" s="161"/>
      <c r="AT1340" s="156" t="s">
        <v>157</v>
      </c>
      <c r="AU1340" s="156" t="s">
        <v>82</v>
      </c>
      <c r="AV1340" s="13" t="s">
        <v>82</v>
      </c>
      <c r="AW1340" s="13" t="s">
        <v>33</v>
      </c>
      <c r="AX1340" s="13" t="s">
        <v>72</v>
      </c>
      <c r="AY1340" s="156" t="s">
        <v>146</v>
      </c>
    </row>
    <row r="1341" spans="2:65" s="14" customFormat="1" ht="11.25">
      <c r="B1341" s="162"/>
      <c r="D1341" s="149" t="s">
        <v>157</v>
      </c>
      <c r="E1341" s="163" t="s">
        <v>19</v>
      </c>
      <c r="F1341" s="164" t="s">
        <v>161</v>
      </c>
      <c r="H1341" s="165">
        <v>365.06</v>
      </c>
      <c r="I1341" s="166"/>
      <c r="L1341" s="162"/>
      <c r="M1341" s="167"/>
      <c r="T1341" s="168"/>
      <c r="AT1341" s="163" t="s">
        <v>157</v>
      </c>
      <c r="AU1341" s="163" t="s">
        <v>82</v>
      </c>
      <c r="AV1341" s="14" t="s">
        <v>147</v>
      </c>
      <c r="AW1341" s="14" t="s">
        <v>33</v>
      </c>
      <c r="AX1341" s="14" t="s">
        <v>80</v>
      </c>
      <c r="AY1341" s="163" t="s">
        <v>146</v>
      </c>
    </row>
    <row r="1342" spans="2:65" s="1" customFormat="1" ht="16.5" customHeight="1">
      <c r="B1342" s="32"/>
      <c r="C1342" s="131" t="s">
        <v>1973</v>
      </c>
      <c r="D1342" s="131" t="s">
        <v>149</v>
      </c>
      <c r="E1342" s="132" t="s">
        <v>1974</v>
      </c>
      <c r="F1342" s="133" t="s">
        <v>1975</v>
      </c>
      <c r="G1342" s="134" t="s">
        <v>152</v>
      </c>
      <c r="H1342" s="135">
        <v>365.06</v>
      </c>
      <c r="I1342" s="136"/>
      <c r="J1342" s="137">
        <f>ROUND(I1342*H1342,2)</f>
        <v>0</v>
      </c>
      <c r="K1342" s="133" t="s">
        <v>638</v>
      </c>
      <c r="L1342" s="32"/>
      <c r="M1342" s="138" t="s">
        <v>19</v>
      </c>
      <c r="N1342" s="139" t="s">
        <v>43</v>
      </c>
      <c r="P1342" s="140">
        <f>O1342*H1342</f>
        <v>0</v>
      </c>
      <c r="Q1342" s="140">
        <v>3.0000000000000001E-5</v>
      </c>
      <c r="R1342" s="140">
        <f>Q1342*H1342</f>
        <v>1.0951800000000001E-2</v>
      </c>
      <c r="S1342" s="140">
        <v>0</v>
      </c>
      <c r="T1342" s="141">
        <f>S1342*H1342</f>
        <v>0</v>
      </c>
      <c r="AR1342" s="142" t="s">
        <v>241</v>
      </c>
      <c r="AT1342" s="142" t="s">
        <v>149</v>
      </c>
      <c r="AU1342" s="142" t="s">
        <v>82</v>
      </c>
      <c r="AY1342" s="17" t="s">
        <v>146</v>
      </c>
      <c r="BE1342" s="143">
        <f>IF(N1342="základní",J1342,0)</f>
        <v>0</v>
      </c>
      <c r="BF1342" s="143">
        <f>IF(N1342="snížená",J1342,0)</f>
        <v>0</v>
      </c>
      <c r="BG1342" s="143">
        <f>IF(N1342="zákl. přenesená",J1342,0)</f>
        <v>0</v>
      </c>
      <c r="BH1342" s="143">
        <f>IF(N1342="sníž. přenesená",J1342,0)</f>
        <v>0</v>
      </c>
      <c r="BI1342" s="143">
        <f>IF(N1342="nulová",J1342,0)</f>
        <v>0</v>
      </c>
      <c r="BJ1342" s="17" t="s">
        <v>80</v>
      </c>
      <c r="BK1342" s="143">
        <f>ROUND(I1342*H1342,2)</f>
        <v>0</v>
      </c>
      <c r="BL1342" s="17" t="s">
        <v>241</v>
      </c>
      <c r="BM1342" s="142" t="s">
        <v>1976</v>
      </c>
    </row>
    <row r="1343" spans="2:65" s="1" customFormat="1" ht="11.25">
      <c r="B1343" s="32"/>
      <c r="D1343" s="144" t="s">
        <v>155</v>
      </c>
      <c r="F1343" s="145" t="s">
        <v>1977</v>
      </c>
      <c r="I1343" s="146"/>
      <c r="L1343" s="32"/>
      <c r="M1343" s="147"/>
      <c r="T1343" s="53"/>
      <c r="AT1343" s="17" t="s">
        <v>155</v>
      </c>
      <c r="AU1343" s="17" t="s">
        <v>82</v>
      </c>
    </row>
    <row r="1344" spans="2:65" s="12" customFormat="1" ht="11.25">
      <c r="B1344" s="148"/>
      <c r="D1344" s="149" t="s">
        <v>157</v>
      </c>
      <c r="E1344" s="150" t="s">
        <v>19</v>
      </c>
      <c r="F1344" s="151" t="s">
        <v>517</v>
      </c>
      <c r="H1344" s="150" t="s">
        <v>19</v>
      </c>
      <c r="I1344" s="152"/>
      <c r="L1344" s="148"/>
      <c r="M1344" s="153"/>
      <c r="T1344" s="154"/>
      <c r="AT1344" s="150" t="s">
        <v>157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146</v>
      </c>
    </row>
    <row r="1345" spans="2:51" s="13" customFormat="1" ht="11.25">
      <c r="B1345" s="155"/>
      <c r="D1345" s="149" t="s">
        <v>157</v>
      </c>
      <c r="E1345" s="156" t="s">
        <v>19</v>
      </c>
      <c r="F1345" s="157" t="s">
        <v>518</v>
      </c>
      <c r="H1345" s="158">
        <v>29.3</v>
      </c>
      <c r="I1345" s="159"/>
      <c r="L1345" s="155"/>
      <c r="M1345" s="160"/>
      <c r="T1345" s="161"/>
      <c r="AT1345" s="156" t="s">
        <v>157</v>
      </c>
      <c r="AU1345" s="156" t="s">
        <v>82</v>
      </c>
      <c r="AV1345" s="13" t="s">
        <v>82</v>
      </c>
      <c r="AW1345" s="13" t="s">
        <v>33</v>
      </c>
      <c r="AX1345" s="13" t="s">
        <v>72</v>
      </c>
      <c r="AY1345" s="156" t="s">
        <v>146</v>
      </c>
    </row>
    <row r="1346" spans="2:51" s="12" customFormat="1" ht="11.25">
      <c r="B1346" s="148"/>
      <c r="D1346" s="149" t="s">
        <v>157</v>
      </c>
      <c r="E1346" s="150" t="s">
        <v>19</v>
      </c>
      <c r="F1346" s="151" t="s">
        <v>519</v>
      </c>
      <c r="H1346" s="150" t="s">
        <v>19</v>
      </c>
      <c r="I1346" s="152"/>
      <c r="L1346" s="148"/>
      <c r="M1346" s="153"/>
      <c r="T1346" s="154"/>
      <c r="AT1346" s="150" t="s">
        <v>157</v>
      </c>
      <c r="AU1346" s="150" t="s">
        <v>82</v>
      </c>
      <c r="AV1346" s="12" t="s">
        <v>80</v>
      </c>
      <c r="AW1346" s="12" t="s">
        <v>33</v>
      </c>
      <c r="AX1346" s="12" t="s">
        <v>72</v>
      </c>
      <c r="AY1346" s="150" t="s">
        <v>146</v>
      </c>
    </row>
    <row r="1347" spans="2:51" s="13" customFormat="1" ht="11.25">
      <c r="B1347" s="155"/>
      <c r="D1347" s="149" t="s">
        <v>157</v>
      </c>
      <c r="E1347" s="156" t="s">
        <v>19</v>
      </c>
      <c r="F1347" s="157" t="s">
        <v>520</v>
      </c>
      <c r="H1347" s="158">
        <v>15.02</v>
      </c>
      <c r="I1347" s="159"/>
      <c r="L1347" s="155"/>
      <c r="M1347" s="160"/>
      <c r="T1347" s="161"/>
      <c r="AT1347" s="156" t="s">
        <v>157</v>
      </c>
      <c r="AU1347" s="156" t="s">
        <v>82</v>
      </c>
      <c r="AV1347" s="13" t="s">
        <v>82</v>
      </c>
      <c r="AW1347" s="13" t="s">
        <v>33</v>
      </c>
      <c r="AX1347" s="13" t="s">
        <v>72</v>
      </c>
      <c r="AY1347" s="156" t="s">
        <v>146</v>
      </c>
    </row>
    <row r="1348" spans="2:51" s="12" customFormat="1" ht="11.25">
      <c r="B1348" s="148"/>
      <c r="D1348" s="149" t="s">
        <v>157</v>
      </c>
      <c r="E1348" s="150" t="s">
        <v>19</v>
      </c>
      <c r="F1348" s="151" t="s">
        <v>521</v>
      </c>
      <c r="H1348" s="150" t="s">
        <v>19</v>
      </c>
      <c r="I1348" s="152"/>
      <c r="L1348" s="148"/>
      <c r="M1348" s="153"/>
      <c r="T1348" s="154"/>
      <c r="AT1348" s="150" t="s">
        <v>157</v>
      </c>
      <c r="AU1348" s="150" t="s">
        <v>82</v>
      </c>
      <c r="AV1348" s="12" t="s">
        <v>80</v>
      </c>
      <c r="AW1348" s="12" t="s">
        <v>33</v>
      </c>
      <c r="AX1348" s="12" t="s">
        <v>72</v>
      </c>
      <c r="AY1348" s="150" t="s">
        <v>146</v>
      </c>
    </row>
    <row r="1349" spans="2:51" s="13" customFormat="1" ht="11.25">
      <c r="B1349" s="155"/>
      <c r="D1349" s="149" t="s">
        <v>157</v>
      </c>
      <c r="E1349" s="156" t="s">
        <v>19</v>
      </c>
      <c r="F1349" s="157" t="s">
        <v>522</v>
      </c>
      <c r="H1349" s="158">
        <v>10.64</v>
      </c>
      <c r="I1349" s="159"/>
      <c r="L1349" s="155"/>
      <c r="M1349" s="160"/>
      <c r="T1349" s="161"/>
      <c r="AT1349" s="156" t="s">
        <v>157</v>
      </c>
      <c r="AU1349" s="156" t="s">
        <v>82</v>
      </c>
      <c r="AV1349" s="13" t="s">
        <v>82</v>
      </c>
      <c r="AW1349" s="13" t="s">
        <v>33</v>
      </c>
      <c r="AX1349" s="13" t="s">
        <v>72</v>
      </c>
      <c r="AY1349" s="156" t="s">
        <v>146</v>
      </c>
    </row>
    <row r="1350" spans="2:51" s="12" customFormat="1" ht="11.25">
      <c r="B1350" s="148"/>
      <c r="D1350" s="149" t="s">
        <v>157</v>
      </c>
      <c r="E1350" s="150" t="s">
        <v>19</v>
      </c>
      <c r="F1350" s="151" t="s">
        <v>1003</v>
      </c>
      <c r="H1350" s="150" t="s">
        <v>19</v>
      </c>
      <c r="I1350" s="152"/>
      <c r="L1350" s="148"/>
      <c r="M1350" s="153"/>
      <c r="T1350" s="154"/>
      <c r="AT1350" s="150" t="s">
        <v>157</v>
      </c>
      <c r="AU1350" s="150" t="s">
        <v>82</v>
      </c>
      <c r="AV1350" s="12" t="s">
        <v>80</v>
      </c>
      <c r="AW1350" s="12" t="s">
        <v>33</v>
      </c>
      <c r="AX1350" s="12" t="s">
        <v>72</v>
      </c>
      <c r="AY1350" s="150" t="s">
        <v>146</v>
      </c>
    </row>
    <row r="1351" spans="2:51" s="13" customFormat="1" ht="11.25">
      <c r="B1351" s="155"/>
      <c r="D1351" s="149" t="s">
        <v>157</v>
      </c>
      <c r="E1351" s="156" t="s">
        <v>19</v>
      </c>
      <c r="F1351" s="157" t="s">
        <v>1004</v>
      </c>
      <c r="H1351" s="158">
        <v>8.35</v>
      </c>
      <c r="I1351" s="159"/>
      <c r="L1351" s="155"/>
      <c r="M1351" s="160"/>
      <c r="T1351" s="161"/>
      <c r="AT1351" s="156" t="s">
        <v>157</v>
      </c>
      <c r="AU1351" s="156" t="s">
        <v>82</v>
      </c>
      <c r="AV1351" s="13" t="s">
        <v>82</v>
      </c>
      <c r="AW1351" s="13" t="s">
        <v>33</v>
      </c>
      <c r="AX1351" s="13" t="s">
        <v>72</v>
      </c>
      <c r="AY1351" s="156" t="s">
        <v>146</v>
      </c>
    </row>
    <row r="1352" spans="2:51" s="12" customFormat="1" ht="11.25">
      <c r="B1352" s="148"/>
      <c r="D1352" s="149" t="s">
        <v>157</v>
      </c>
      <c r="E1352" s="150" t="s">
        <v>19</v>
      </c>
      <c r="F1352" s="151" t="s">
        <v>1005</v>
      </c>
      <c r="H1352" s="150" t="s">
        <v>19</v>
      </c>
      <c r="I1352" s="152"/>
      <c r="L1352" s="148"/>
      <c r="M1352" s="153"/>
      <c r="T1352" s="154"/>
      <c r="AT1352" s="150" t="s">
        <v>157</v>
      </c>
      <c r="AU1352" s="150" t="s">
        <v>82</v>
      </c>
      <c r="AV1352" s="12" t="s">
        <v>80</v>
      </c>
      <c r="AW1352" s="12" t="s">
        <v>33</v>
      </c>
      <c r="AX1352" s="12" t="s">
        <v>72</v>
      </c>
      <c r="AY1352" s="150" t="s">
        <v>146</v>
      </c>
    </row>
    <row r="1353" spans="2:51" s="13" customFormat="1" ht="11.25">
      <c r="B1353" s="155"/>
      <c r="D1353" s="149" t="s">
        <v>157</v>
      </c>
      <c r="E1353" s="156" t="s">
        <v>19</v>
      </c>
      <c r="F1353" s="157" t="s">
        <v>1006</v>
      </c>
      <c r="H1353" s="158">
        <v>21.48</v>
      </c>
      <c r="I1353" s="159"/>
      <c r="L1353" s="155"/>
      <c r="M1353" s="160"/>
      <c r="T1353" s="161"/>
      <c r="AT1353" s="156" t="s">
        <v>157</v>
      </c>
      <c r="AU1353" s="156" t="s">
        <v>82</v>
      </c>
      <c r="AV1353" s="13" t="s">
        <v>82</v>
      </c>
      <c r="AW1353" s="13" t="s">
        <v>33</v>
      </c>
      <c r="AX1353" s="13" t="s">
        <v>72</v>
      </c>
      <c r="AY1353" s="156" t="s">
        <v>146</v>
      </c>
    </row>
    <row r="1354" spans="2:51" s="12" customFormat="1" ht="11.25">
      <c r="B1354" s="148"/>
      <c r="D1354" s="149" t="s">
        <v>157</v>
      </c>
      <c r="E1354" s="150" t="s">
        <v>19</v>
      </c>
      <c r="F1354" s="151" t="s">
        <v>1007</v>
      </c>
      <c r="H1354" s="150" t="s">
        <v>19</v>
      </c>
      <c r="I1354" s="152"/>
      <c r="L1354" s="148"/>
      <c r="M1354" s="153"/>
      <c r="T1354" s="154"/>
      <c r="AT1354" s="150" t="s">
        <v>157</v>
      </c>
      <c r="AU1354" s="150" t="s">
        <v>82</v>
      </c>
      <c r="AV1354" s="12" t="s">
        <v>80</v>
      </c>
      <c r="AW1354" s="12" t="s">
        <v>33</v>
      </c>
      <c r="AX1354" s="12" t="s">
        <v>72</v>
      </c>
      <c r="AY1354" s="150" t="s">
        <v>146</v>
      </c>
    </row>
    <row r="1355" spans="2:51" s="13" customFormat="1" ht="11.25">
      <c r="B1355" s="155"/>
      <c r="D1355" s="149" t="s">
        <v>157</v>
      </c>
      <c r="E1355" s="156" t="s">
        <v>19</v>
      </c>
      <c r="F1355" s="157" t="s">
        <v>1008</v>
      </c>
      <c r="H1355" s="158">
        <v>11.28</v>
      </c>
      <c r="I1355" s="159"/>
      <c r="L1355" s="155"/>
      <c r="M1355" s="160"/>
      <c r="T1355" s="161"/>
      <c r="AT1355" s="156" t="s">
        <v>157</v>
      </c>
      <c r="AU1355" s="156" t="s">
        <v>82</v>
      </c>
      <c r="AV1355" s="13" t="s">
        <v>82</v>
      </c>
      <c r="AW1355" s="13" t="s">
        <v>33</v>
      </c>
      <c r="AX1355" s="13" t="s">
        <v>72</v>
      </c>
      <c r="AY1355" s="156" t="s">
        <v>146</v>
      </c>
    </row>
    <row r="1356" spans="2:51" s="12" customFormat="1" ht="11.25">
      <c r="B1356" s="148"/>
      <c r="D1356" s="149" t="s">
        <v>157</v>
      </c>
      <c r="E1356" s="150" t="s">
        <v>19</v>
      </c>
      <c r="F1356" s="151" t="s">
        <v>1009</v>
      </c>
      <c r="H1356" s="150" t="s">
        <v>19</v>
      </c>
      <c r="I1356" s="152"/>
      <c r="L1356" s="148"/>
      <c r="M1356" s="153"/>
      <c r="T1356" s="154"/>
      <c r="AT1356" s="150" t="s">
        <v>157</v>
      </c>
      <c r="AU1356" s="150" t="s">
        <v>82</v>
      </c>
      <c r="AV1356" s="12" t="s">
        <v>80</v>
      </c>
      <c r="AW1356" s="12" t="s">
        <v>33</v>
      </c>
      <c r="AX1356" s="12" t="s">
        <v>72</v>
      </c>
      <c r="AY1356" s="150" t="s">
        <v>146</v>
      </c>
    </row>
    <row r="1357" spans="2:51" s="13" customFormat="1" ht="11.25">
      <c r="B1357" s="155"/>
      <c r="D1357" s="149" t="s">
        <v>157</v>
      </c>
      <c r="E1357" s="156" t="s">
        <v>19</v>
      </c>
      <c r="F1357" s="157" t="s">
        <v>1010</v>
      </c>
      <c r="H1357" s="158">
        <v>8.69</v>
      </c>
      <c r="I1357" s="159"/>
      <c r="L1357" s="155"/>
      <c r="M1357" s="160"/>
      <c r="T1357" s="161"/>
      <c r="AT1357" s="156" t="s">
        <v>157</v>
      </c>
      <c r="AU1357" s="156" t="s">
        <v>82</v>
      </c>
      <c r="AV1357" s="13" t="s">
        <v>82</v>
      </c>
      <c r="AW1357" s="13" t="s">
        <v>33</v>
      </c>
      <c r="AX1357" s="13" t="s">
        <v>72</v>
      </c>
      <c r="AY1357" s="156" t="s">
        <v>146</v>
      </c>
    </row>
    <row r="1358" spans="2:51" s="12" customFormat="1" ht="11.25">
      <c r="B1358" s="148"/>
      <c r="D1358" s="149" t="s">
        <v>157</v>
      </c>
      <c r="E1358" s="150" t="s">
        <v>19</v>
      </c>
      <c r="F1358" s="151" t="s">
        <v>1011</v>
      </c>
      <c r="H1358" s="150" t="s">
        <v>19</v>
      </c>
      <c r="I1358" s="152"/>
      <c r="L1358" s="148"/>
      <c r="M1358" s="153"/>
      <c r="T1358" s="154"/>
      <c r="AT1358" s="150" t="s">
        <v>157</v>
      </c>
      <c r="AU1358" s="150" t="s">
        <v>82</v>
      </c>
      <c r="AV1358" s="12" t="s">
        <v>80</v>
      </c>
      <c r="AW1358" s="12" t="s">
        <v>33</v>
      </c>
      <c r="AX1358" s="12" t="s">
        <v>72</v>
      </c>
      <c r="AY1358" s="150" t="s">
        <v>146</v>
      </c>
    </row>
    <row r="1359" spans="2:51" s="13" customFormat="1" ht="11.25">
      <c r="B1359" s="155"/>
      <c r="D1359" s="149" t="s">
        <v>157</v>
      </c>
      <c r="E1359" s="156" t="s">
        <v>19</v>
      </c>
      <c r="F1359" s="157" t="s">
        <v>1012</v>
      </c>
      <c r="H1359" s="158">
        <v>22.88</v>
      </c>
      <c r="I1359" s="159"/>
      <c r="L1359" s="155"/>
      <c r="M1359" s="160"/>
      <c r="T1359" s="161"/>
      <c r="AT1359" s="156" t="s">
        <v>157</v>
      </c>
      <c r="AU1359" s="156" t="s">
        <v>82</v>
      </c>
      <c r="AV1359" s="13" t="s">
        <v>82</v>
      </c>
      <c r="AW1359" s="13" t="s">
        <v>33</v>
      </c>
      <c r="AX1359" s="13" t="s">
        <v>72</v>
      </c>
      <c r="AY1359" s="156" t="s">
        <v>146</v>
      </c>
    </row>
    <row r="1360" spans="2:51" s="12" customFormat="1" ht="11.25">
      <c r="B1360" s="148"/>
      <c r="D1360" s="149" t="s">
        <v>157</v>
      </c>
      <c r="E1360" s="150" t="s">
        <v>19</v>
      </c>
      <c r="F1360" s="151" t="s">
        <v>1077</v>
      </c>
      <c r="H1360" s="150" t="s">
        <v>19</v>
      </c>
      <c r="I1360" s="152"/>
      <c r="L1360" s="148"/>
      <c r="M1360" s="153"/>
      <c r="T1360" s="154"/>
      <c r="AT1360" s="150" t="s">
        <v>157</v>
      </c>
      <c r="AU1360" s="150" t="s">
        <v>82</v>
      </c>
      <c r="AV1360" s="12" t="s">
        <v>80</v>
      </c>
      <c r="AW1360" s="12" t="s">
        <v>33</v>
      </c>
      <c r="AX1360" s="12" t="s">
        <v>72</v>
      </c>
      <c r="AY1360" s="150" t="s">
        <v>146</v>
      </c>
    </row>
    <row r="1361" spans="2:51" s="13" customFormat="1" ht="11.25">
      <c r="B1361" s="155"/>
      <c r="D1361" s="149" t="s">
        <v>157</v>
      </c>
      <c r="E1361" s="156" t="s">
        <v>19</v>
      </c>
      <c r="F1361" s="157" t="s">
        <v>1078</v>
      </c>
      <c r="H1361" s="158">
        <v>2.39</v>
      </c>
      <c r="I1361" s="159"/>
      <c r="L1361" s="155"/>
      <c r="M1361" s="160"/>
      <c r="T1361" s="161"/>
      <c r="AT1361" s="156" t="s">
        <v>157</v>
      </c>
      <c r="AU1361" s="156" t="s">
        <v>82</v>
      </c>
      <c r="AV1361" s="13" t="s">
        <v>82</v>
      </c>
      <c r="AW1361" s="13" t="s">
        <v>33</v>
      </c>
      <c r="AX1361" s="13" t="s">
        <v>72</v>
      </c>
      <c r="AY1361" s="156" t="s">
        <v>146</v>
      </c>
    </row>
    <row r="1362" spans="2:51" s="12" customFormat="1" ht="11.25">
      <c r="B1362" s="148"/>
      <c r="D1362" s="149" t="s">
        <v>157</v>
      </c>
      <c r="E1362" s="150" t="s">
        <v>19</v>
      </c>
      <c r="F1362" s="151" t="s">
        <v>1013</v>
      </c>
      <c r="H1362" s="150" t="s">
        <v>19</v>
      </c>
      <c r="I1362" s="152"/>
      <c r="L1362" s="148"/>
      <c r="M1362" s="153"/>
      <c r="T1362" s="154"/>
      <c r="AT1362" s="150" t="s">
        <v>157</v>
      </c>
      <c r="AU1362" s="150" t="s">
        <v>82</v>
      </c>
      <c r="AV1362" s="12" t="s">
        <v>80</v>
      </c>
      <c r="AW1362" s="12" t="s">
        <v>33</v>
      </c>
      <c r="AX1362" s="12" t="s">
        <v>72</v>
      </c>
      <c r="AY1362" s="150" t="s">
        <v>146</v>
      </c>
    </row>
    <row r="1363" spans="2:51" s="13" customFormat="1" ht="11.25">
      <c r="B1363" s="155"/>
      <c r="D1363" s="149" t="s">
        <v>157</v>
      </c>
      <c r="E1363" s="156" t="s">
        <v>19</v>
      </c>
      <c r="F1363" s="157" t="s">
        <v>1014</v>
      </c>
      <c r="H1363" s="158">
        <v>9.36</v>
      </c>
      <c r="I1363" s="159"/>
      <c r="L1363" s="155"/>
      <c r="M1363" s="160"/>
      <c r="T1363" s="161"/>
      <c r="AT1363" s="156" t="s">
        <v>157</v>
      </c>
      <c r="AU1363" s="156" t="s">
        <v>82</v>
      </c>
      <c r="AV1363" s="13" t="s">
        <v>82</v>
      </c>
      <c r="AW1363" s="13" t="s">
        <v>33</v>
      </c>
      <c r="AX1363" s="13" t="s">
        <v>72</v>
      </c>
      <c r="AY1363" s="156" t="s">
        <v>146</v>
      </c>
    </row>
    <row r="1364" spans="2:51" s="12" customFormat="1" ht="11.25">
      <c r="B1364" s="148"/>
      <c r="D1364" s="149" t="s">
        <v>157</v>
      </c>
      <c r="E1364" s="150" t="s">
        <v>19</v>
      </c>
      <c r="F1364" s="151" t="s">
        <v>1488</v>
      </c>
      <c r="H1364" s="150" t="s">
        <v>19</v>
      </c>
      <c r="I1364" s="152"/>
      <c r="L1364" s="148"/>
      <c r="M1364" s="153"/>
      <c r="T1364" s="154"/>
      <c r="AT1364" s="150" t="s">
        <v>157</v>
      </c>
      <c r="AU1364" s="150" t="s">
        <v>82</v>
      </c>
      <c r="AV1364" s="12" t="s">
        <v>80</v>
      </c>
      <c r="AW1364" s="12" t="s">
        <v>33</v>
      </c>
      <c r="AX1364" s="12" t="s">
        <v>72</v>
      </c>
      <c r="AY1364" s="150" t="s">
        <v>146</v>
      </c>
    </row>
    <row r="1365" spans="2:51" s="13" customFormat="1" ht="11.25">
      <c r="B1365" s="155"/>
      <c r="D1365" s="149" t="s">
        <v>157</v>
      </c>
      <c r="E1365" s="156" t="s">
        <v>19</v>
      </c>
      <c r="F1365" s="157" t="s">
        <v>1489</v>
      </c>
      <c r="H1365" s="158">
        <v>25.46</v>
      </c>
      <c r="I1365" s="159"/>
      <c r="L1365" s="155"/>
      <c r="M1365" s="160"/>
      <c r="T1365" s="161"/>
      <c r="AT1365" s="156" t="s">
        <v>157</v>
      </c>
      <c r="AU1365" s="156" t="s">
        <v>82</v>
      </c>
      <c r="AV1365" s="13" t="s">
        <v>82</v>
      </c>
      <c r="AW1365" s="13" t="s">
        <v>33</v>
      </c>
      <c r="AX1365" s="13" t="s">
        <v>72</v>
      </c>
      <c r="AY1365" s="156" t="s">
        <v>146</v>
      </c>
    </row>
    <row r="1366" spans="2:51" s="12" customFormat="1" ht="11.25">
      <c r="B1366" s="148"/>
      <c r="D1366" s="149" t="s">
        <v>157</v>
      </c>
      <c r="E1366" s="150" t="s">
        <v>19</v>
      </c>
      <c r="F1366" s="151" t="s">
        <v>1490</v>
      </c>
      <c r="H1366" s="150" t="s">
        <v>19</v>
      </c>
      <c r="I1366" s="152"/>
      <c r="L1366" s="148"/>
      <c r="M1366" s="153"/>
      <c r="T1366" s="154"/>
      <c r="AT1366" s="150" t="s">
        <v>157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146</v>
      </c>
    </row>
    <row r="1367" spans="2:51" s="13" customFormat="1" ht="11.25">
      <c r="B1367" s="155"/>
      <c r="D1367" s="149" t="s">
        <v>157</v>
      </c>
      <c r="E1367" s="156" t="s">
        <v>19</v>
      </c>
      <c r="F1367" s="157" t="s">
        <v>1491</v>
      </c>
      <c r="H1367" s="158">
        <v>18.66</v>
      </c>
      <c r="I1367" s="159"/>
      <c r="L1367" s="155"/>
      <c r="M1367" s="160"/>
      <c r="T1367" s="161"/>
      <c r="AT1367" s="156" t="s">
        <v>157</v>
      </c>
      <c r="AU1367" s="156" t="s">
        <v>82</v>
      </c>
      <c r="AV1367" s="13" t="s">
        <v>82</v>
      </c>
      <c r="AW1367" s="13" t="s">
        <v>33</v>
      </c>
      <c r="AX1367" s="13" t="s">
        <v>72</v>
      </c>
      <c r="AY1367" s="156" t="s">
        <v>146</v>
      </c>
    </row>
    <row r="1368" spans="2:51" s="12" customFormat="1" ht="11.25">
      <c r="B1368" s="148"/>
      <c r="D1368" s="149" t="s">
        <v>157</v>
      </c>
      <c r="E1368" s="150" t="s">
        <v>19</v>
      </c>
      <c r="F1368" s="151" t="s">
        <v>1492</v>
      </c>
      <c r="H1368" s="150" t="s">
        <v>19</v>
      </c>
      <c r="I1368" s="152"/>
      <c r="L1368" s="148"/>
      <c r="M1368" s="153"/>
      <c r="T1368" s="154"/>
      <c r="AT1368" s="150" t="s">
        <v>157</v>
      </c>
      <c r="AU1368" s="150" t="s">
        <v>82</v>
      </c>
      <c r="AV1368" s="12" t="s">
        <v>80</v>
      </c>
      <c r="AW1368" s="12" t="s">
        <v>33</v>
      </c>
      <c r="AX1368" s="12" t="s">
        <v>72</v>
      </c>
      <c r="AY1368" s="150" t="s">
        <v>146</v>
      </c>
    </row>
    <row r="1369" spans="2:51" s="13" customFormat="1" ht="11.25">
      <c r="B1369" s="155"/>
      <c r="D1369" s="149" t="s">
        <v>157</v>
      </c>
      <c r="E1369" s="156" t="s">
        <v>19</v>
      </c>
      <c r="F1369" s="157" t="s">
        <v>1493</v>
      </c>
      <c r="H1369" s="158">
        <v>39.909999999999997</v>
      </c>
      <c r="I1369" s="159"/>
      <c r="L1369" s="155"/>
      <c r="M1369" s="160"/>
      <c r="T1369" s="161"/>
      <c r="AT1369" s="156" t="s">
        <v>157</v>
      </c>
      <c r="AU1369" s="156" t="s">
        <v>82</v>
      </c>
      <c r="AV1369" s="13" t="s">
        <v>82</v>
      </c>
      <c r="AW1369" s="13" t="s">
        <v>33</v>
      </c>
      <c r="AX1369" s="13" t="s">
        <v>72</v>
      </c>
      <c r="AY1369" s="156" t="s">
        <v>146</v>
      </c>
    </row>
    <row r="1370" spans="2:51" s="12" customFormat="1" ht="11.25">
      <c r="B1370" s="148"/>
      <c r="D1370" s="149" t="s">
        <v>157</v>
      </c>
      <c r="E1370" s="150" t="s">
        <v>19</v>
      </c>
      <c r="F1370" s="151" t="s">
        <v>1494</v>
      </c>
      <c r="H1370" s="150" t="s">
        <v>19</v>
      </c>
      <c r="I1370" s="152"/>
      <c r="L1370" s="148"/>
      <c r="M1370" s="153"/>
      <c r="T1370" s="154"/>
      <c r="AT1370" s="150" t="s">
        <v>157</v>
      </c>
      <c r="AU1370" s="150" t="s">
        <v>82</v>
      </c>
      <c r="AV1370" s="12" t="s">
        <v>80</v>
      </c>
      <c r="AW1370" s="12" t="s">
        <v>33</v>
      </c>
      <c r="AX1370" s="12" t="s">
        <v>72</v>
      </c>
      <c r="AY1370" s="150" t="s">
        <v>146</v>
      </c>
    </row>
    <row r="1371" spans="2:51" s="13" customFormat="1" ht="11.25">
      <c r="B1371" s="155"/>
      <c r="D1371" s="149" t="s">
        <v>157</v>
      </c>
      <c r="E1371" s="156" t="s">
        <v>19</v>
      </c>
      <c r="F1371" s="157" t="s">
        <v>1495</v>
      </c>
      <c r="H1371" s="158">
        <v>39.43</v>
      </c>
      <c r="I1371" s="159"/>
      <c r="L1371" s="155"/>
      <c r="M1371" s="160"/>
      <c r="T1371" s="161"/>
      <c r="AT1371" s="156" t="s">
        <v>157</v>
      </c>
      <c r="AU1371" s="156" t="s">
        <v>82</v>
      </c>
      <c r="AV1371" s="13" t="s">
        <v>82</v>
      </c>
      <c r="AW1371" s="13" t="s">
        <v>33</v>
      </c>
      <c r="AX1371" s="13" t="s">
        <v>72</v>
      </c>
      <c r="AY1371" s="156" t="s">
        <v>146</v>
      </c>
    </row>
    <row r="1372" spans="2:51" s="12" customFormat="1" ht="11.25">
      <c r="B1372" s="148"/>
      <c r="D1372" s="149" t="s">
        <v>157</v>
      </c>
      <c r="E1372" s="150" t="s">
        <v>19</v>
      </c>
      <c r="F1372" s="151" t="s">
        <v>1496</v>
      </c>
      <c r="H1372" s="150" t="s">
        <v>19</v>
      </c>
      <c r="I1372" s="152"/>
      <c r="L1372" s="148"/>
      <c r="M1372" s="153"/>
      <c r="T1372" s="154"/>
      <c r="AT1372" s="150" t="s">
        <v>157</v>
      </c>
      <c r="AU1372" s="150" t="s">
        <v>82</v>
      </c>
      <c r="AV1372" s="12" t="s">
        <v>80</v>
      </c>
      <c r="AW1372" s="12" t="s">
        <v>33</v>
      </c>
      <c r="AX1372" s="12" t="s">
        <v>72</v>
      </c>
      <c r="AY1372" s="150" t="s">
        <v>146</v>
      </c>
    </row>
    <row r="1373" spans="2:51" s="13" customFormat="1" ht="11.25">
      <c r="B1373" s="155"/>
      <c r="D1373" s="149" t="s">
        <v>157</v>
      </c>
      <c r="E1373" s="156" t="s">
        <v>19</v>
      </c>
      <c r="F1373" s="157" t="s">
        <v>1497</v>
      </c>
      <c r="H1373" s="158">
        <v>11.59</v>
      </c>
      <c r="I1373" s="159"/>
      <c r="L1373" s="155"/>
      <c r="M1373" s="160"/>
      <c r="T1373" s="161"/>
      <c r="AT1373" s="156" t="s">
        <v>157</v>
      </c>
      <c r="AU1373" s="156" t="s">
        <v>82</v>
      </c>
      <c r="AV1373" s="13" t="s">
        <v>82</v>
      </c>
      <c r="AW1373" s="13" t="s">
        <v>33</v>
      </c>
      <c r="AX1373" s="13" t="s">
        <v>72</v>
      </c>
      <c r="AY1373" s="156" t="s">
        <v>146</v>
      </c>
    </row>
    <row r="1374" spans="2:51" s="12" customFormat="1" ht="11.25">
      <c r="B1374" s="148"/>
      <c r="D1374" s="149" t="s">
        <v>157</v>
      </c>
      <c r="E1374" s="150" t="s">
        <v>19</v>
      </c>
      <c r="F1374" s="151" t="s">
        <v>1502</v>
      </c>
      <c r="H1374" s="150" t="s">
        <v>19</v>
      </c>
      <c r="I1374" s="152"/>
      <c r="L1374" s="148"/>
      <c r="M1374" s="153"/>
      <c r="T1374" s="154"/>
      <c r="AT1374" s="150" t="s">
        <v>157</v>
      </c>
      <c r="AU1374" s="150" t="s">
        <v>82</v>
      </c>
      <c r="AV1374" s="12" t="s">
        <v>80</v>
      </c>
      <c r="AW1374" s="12" t="s">
        <v>33</v>
      </c>
      <c r="AX1374" s="12" t="s">
        <v>72</v>
      </c>
      <c r="AY1374" s="150" t="s">
        <v>146</v>
      </c>
    </row>
    <row r="1375" spans="2:51" s="13" customFormat="1" ht="11.25">
      <c r="B1375" s="155"/>
      <c r="D1375" s="149" t="s">
        <v>157</v>
      </c>
      <c r="E1375" s="156" t="s">
        <v>19</v>
      </c>
      <c r="F1375" s="157" t="s">
        <v>1503</v>
      </c>
      <c r="H1375" s="158">
        <v>90.62</v>
      </c>
      <c r="I1375" s="159"/>
      <c r="L1375" s="155"/>
      <c r="M1375" s="160"/>
      <c r="T1375" s="161"/>
      <c r="AT1375" s="156" t="s">
        <v>157</v>
      </c>
      <c r="AU1375" s="156" t="s">
        <v>82</v>
      </c>
      <c r="AV1375" s="13" t="s">
        <v>82</v>
      </c>
      <c r="AW1375" s="13" t="s">
        <v>33</v>
      </c>
      <c r="AX1375" s="13" t="s">
        <v>72</v>
      </c>
      <c r="AY1375" s="156" t="s">
        <v>146</v>
      </c>
    </row>
    <row r="1376" spans="2:51" s="14" customFormat="1" ht="11.25">
      <c r="B1376" s="162"/>
      <c r="D1376" s="149" t="s">
        <v>157</v>
      </c>
      <c r="E1376" s="163" t="s">
        <v>19</v>
      </c>
      <c r="F1376" s="164" t="s">
        <v>161</v>
      </c>
      <c r="H1376" s="165">
        <v>365.06</v>
      </c>
      <c r="I1376" s="166"/>
      <c r="L1376" s="162"/>
      <c r="M1376" s="167"/>
      <c r="T1376" s="168"/>
      <c r="AT1376" s="163" t="s">
        <v>157</v>
      </c>
      <c r="AU1376" s="163" t="s">
        <v>82</v>
      </c>
      <c r="AV1376" s="14" t="s">
        <v>147</v>
      </c>
      <c r="AW1376" s="14" t="s">
        <v>33</v>
      </c>
      <c r="AX1376" s="14" t="s">
        <v>80</v>
      </c>
      <c r="AY1376" s="163" t="s">
        <v>146</v>
      </c>
    </row>
    <row r="1377" spans="2:65" s="1" customFormat="1" ht="21.75" customHeight="1">
      <c r="B1377" s="32"/>
      <c r="C1377" s="131" t="s">
        <v>1978</v>
      </c>
      <c r="D1377" s="131" t="s">
        <v>149</v>
      </c>
      <c r="E1377" s="132" t="s">
        <v>1979</v>
      </c>
      <c r="F1377" s="133" t="s">
        <v>1980</v>
      </c>
      <c r="G1377" s="134" t="s">
        <v>152</v>
      </c>
      <c r="H1377" s="135">
        <v>365.06</v>
      </c>
      <c r="I1377" s="136"/>
      <c r="J1377" s="137">
        <f>ROUND(I1377*H1377,2)</f>
        <v>0</v>
      </c>
      <c r="K1377" s="133" t="s">
        <v>638</v>
      </c>
      <c r="L1377" s="32"/>
      <c r="M1377" s="138" t="s">
        <v>19</v>
      </c>
      <c r="N1377" s="139" t="s">
        <v>43</v>
      </c>
      <c r="P1377" s="140">
        <f>O1377*H1377</f>
        <v>0</v>
      </c>
      <c r="Q1377" s="140">
        <v>7.4999999999999997E-3</v>
      </c>
      <c r="R1377" s="140">
        <f>Q1377*H1377</f>
        <v>2.7379500000000001</v>
      </c>
      <c r="S1377" s="140">
        <v>0</v>
      </c>
      <c r="T1377" s="141">
        <f>S1377*H1377</f>
        <v>0</v>
      </c>
      <c r="AR1377" s="142" t="s">
        <v>241</v>
      </c>
      <c r="AT1377" s="142" t="s">
        <v>149</v>
      </c>
      <c r="AU1377" s="142" t="s">
        <v>82</v>
      </c>
      <c r="AY1377" s="17" t="s">
        <v>146</v>
      </c>
      <c r="BE1377" s="143">
        <f>IF(N1377="základní",J1377,0)</f>
        <v>0</v>
      </c>
      <c r="BF1377" s="143">
        <f>IF(N1377="snížená",J1377,0)</f>
        <v>0</v>
      </c>
      <c r="BG1377" s="143">
        <f>IF(N1377="zákl. přenesená",J1377,0)</f>
        <v>0</v>
      </c>
      <c r="BH1377" s="143">
        <f>IF(N1377="sníž. přenesená",J1377,0)</f>
        <v>0</v>
      </c>
      <c r="BI1377" s="143">
        <f>IF(N1377="nulová",J1377,0)</f>
        <v>0</v>
      </c>
      <c r="BJ1377" s="17" t="s">
        <v>80</v>
      </c>
      <c r="BK1377" s="143">
        <f>ROUND(I1377*H1377,2)</f>
        <v>0</v>
      </c>
      <c r="BL1377" s="17" t="s">
        <v>241</v>
      </c>
      <c r="BM1377" s="142" t="s">
        <v>1981</v>
      </c>
    </row>
    <row r="1378" spans="2:65" s="1" customFormat="1" ht="11.25">
      <c r="B1378" s="32"/>
      <c r="D1378" s="144" t="s">
        <v>155</v>
      </c>
      <c r="F1378" s="145" t="s">
        <v>1982</v>
      </c>
      <c r="I1378" s="146"/>
      <c r="L1378" s="32"/>
      <c r="M1378" s="147"/>
      <c r="T1378" s="53"/>
      <c r="AT1378" s="17" t="s">
        <v>155</v>
      </c>
      <c r="AU1378" s="17" t="s">
        <v>82</v>
      </c>
    </row>
    <row r="1379" spans="2:65" s="12" customFormat="1" ht="11.25">
      <c r="B1379" s="148"/>
      <c r="D1379" s="149" t="s">
        <v>157</v>
      </c>
      <c r="E1379" s="150" t="s">
        <v>19</v>
      </c>
      <c r="F1379" s="151" t="s">
        <v>517</v>
      </c>
      <c r="H1379" s="150" t="s">
        <v>19</v>
      </c>
      <c r="I1379" s="152"/>
      <c r="L1379" s="148"/>
      <c r="M1379" s="153"/>
      <c r="T1379" s="154"/>
      <c r="AT1379" s="150" t="s">
        <v>157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146</v>
      </c>
    </row>
    <row r="1380" spans="2:65" s="13" customFormat="1" ht="11.25">
      <c r="B1380" s="155"/>
      <c r="D1380" s="149" t="s">
        <v>157</v>
      </c>
      <c r="E1380" s="156" t="s">
        <v>19</v>
      </c>
      <c r="F1380" s="157" t="s">
        <v>518</v>
      </c>
      <c r="H1380" s="158">
        <v>29.3</v>
      </c>
      <c r="I1380" s="159"/>
      <c r="L1380" s="155"/>
      <c r="M1380" s="160"/>
      <c r="T1380" s="161"/>
      <c r="AT1380" s="156" t="s">
        <v>157</v>
      </c>
      <c r="AU1380" s="156" t="s">
        <v>82</v>
      </c>
      <c r="AV1380" s="13" t="s">
        <v>82</v>
      </c>
      <c r="AW1380" s="13" t="s">
        <v>33</v>
      </c>
      <c r="AX1380" s="13" t="s">
        <v>72</v>
      </c>
      <c r="AY1380" s="156" t="s">
        <v>146</v>
      </c>
    </row>
    <row r="1381" spans="2:65" s="12" customFormat="1" ht="11.25">
      <c r="B1381" s="148"/>
      <c r="D1381" s="149" t="s">
        <v>157</v>
      </c>
      <c r="E1381" s="150" t="s">
        <v>19</v>
      </c>
      <c r="F1381" s="151" t="s">
        <v>519</v>
      </c>
      <c r="H1381" s="150" t="s">
        <v>19</v>
      </c>
      <c r="I1381" s="152"/>
      <c r="L1381" s="148"/>
      <c r="M1381" s="153"/>
      <c r="T1381" s="154"/>
      <c r="AT1381" s="150" t="s">
        <v>157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146</v>
      </c>
    </row>
    <row r="1382" spans="2:65" s="13" customFormat="1" ht="11.25">
      <c r="B1382" s="155"/>
      <c r="D1382" s="149" t="s">
        <v>157</v>
      </c>
      <c r="E1382" s="156" t="s">
        <v>19</v>
      </c>
      <c r="F1382" s="157" t="s">
        <v>520</v>
      </c>
      <c r="H1382" s="158">
        <v>15.02</v>
      </c>
      <c r="I1382" s="159"/>
      <c r="L1382" s="155"/>
      <c r="M1382" s="160"/>
      <c r="T1382" s="161"/>
      <c r="AT1382" s="156" t="s">
        <v>157</v>
      </c>
      <c r="AU1382" s="156" t="s">
        <v>82</v>
      </c>
      <c r="AV1382" s="13" t="s">
        <v>82</v>
      </c>
      <c r="AW1382" s="13" t="s">
        <v>33</v>
      </c>
      <c r="AX1382" s="13" t="s">
        <v>72</v>
      </c>
      <c r="AY1382" s="156" t="s">
        <v>146</v>
      </c>
    </row>
    <row r="1383" spans="2:65" s="12" customFormat="1" ht="11.25">
      <c r="B1383" s="148"/>
      <c r="D1383" s="149" t="s">
        <v>157</v>
      </c>
      <c r="E1383" s="150" t="s">
        <v>19</v>
      </c>
      <c r="F1383" s="151" t="s">
        <v>521</v>
      </c>
      <c r="H1383" s="150" t="s">
        <v>19</v>
      </c>
      <c r="I1383" s="152"/>
      <c r="L1383" s="148"/>
      <c r="M1383" s="153"/>
      <c r="T1383" s="154"/>
      <c r="AT1383" s="150" t="s">
        <v>157</v>
      </c>
      <c r="AU1383" s="150" t="s">
        <v>82</v>
      </c>
      <c r="AV1383" s="12" t="s">
        <v>80</v>
      </c>
      <c r="AW1383" s="12" t="s">
        <v>33</v>
      </c>
      <c r="AX1383" s="12" t="s">
        <v>72</v>
      </c>
      <c r="AY1383" s="150" t="s">
        <v>146</v>
      </c>
    </row>
    <row r="1384" spans="2:65" s="13" customFormat="1" ht="11.25">
      <c r="B1384" s="155"/>
      <c r="D1384" s="149" t="s">
        <v>157</v>
      </c>
      <c r="E1384" s="156" t="s">
        <v>19</v>
      </c>
      <c r="F1384" s="157" t="s">
        <v>522</v>
      </c>
      <c r="H1384" s="158">
        <v>10.64</v>
      </c>
      <c r="I1384" s="159"/>
      <c r="L1384" s="155"/>
      <c r="M1384" s="160"/>
      <c r="T1384" s="161"/>
      <c r="AT1384" s="156" t="s">
        <v>157</v>
      </c>
      <c r="AU1384" s="156" t="s">
        <v>82</v>
      </c>
      <c r="AV1384" s="13" t="s">
        <v>82</v>
      </c>
      <c r="AW1384" s="13" t="s">
        <v>33</v>
      </c>
      <c r="AX1384" s="13" t="s">
        <v>72</v>
      </c>
      <c r="AY1384" s="156" t="s">
        <v>146</v>
      </c>
    </row>
    <row r="1385" spans="2:65" s="12" customFormat="1" ht="11.25">
      <c r="B1385" s="148"/>
      <c r="D1385" s="149" t="s">
        <v>157</v>
      </c>
      <c r="E1385" s="150" t="s">
        <v>19</v>
      </c>
      <c r="F1385" s="151" t="s">
        <v>1003</v>
      </c>
      <c r="H1385" s="150" t="s">
        <v>19</v>
      </c>
      <c r="I1385" s="152"/>
      <c r="L1385" s="148"/>
      <c r="M1385" s="153"/>
      <c r="T1385" s="154"/>
      <c r="AT1385" s="150" t="s">
        <v>157</v>
      </c>
      <c r="AU1385" s="150" t="s">
        <v>82</v>
      </c>
      <c r="AV1385" s="12" t="s">
        <v>80</v>
      </c>
      <c r="AW1385" s="12" t="s">
        <v>33</v>
      </c>
      <c r="AX1385" s="12" t="s">
        <v>72</v>
      </c>
      <c r="AY1385" s="150" t="s">
        <v>146</v>
      </c>
    </row>
    <row r="1386" spans="2:65" s="13" customFormat="1" ht="11.25">
      <c r="B1386" s="155"/>
      <c r="D1386" s="149" t="s">
        <v>157</v>
      </c>
      <c r="E1386" s="156" t="s">
        <v>19</v>
      </c>
      <c r="F1386" s="157" t="s">
        <v>1004</v>
      </c>
      <c r="H1386" s="158">
        <v>8.35</v>
      </c>
      <c r="I1386" s="159"/>
      <c r="L1386" s="155"/>
      <c r="M1386" s="160"/>
      <c r="T1386" s="161"/>
      <c r="AT1386" s="156" t="s">
        <v>157</v>
      </c>
      <c r="AU1386" s="156" t="s">
        <v>82</v>
      </c>
      <c r="AV1386" s="13" t="s">
        <v>82</v>
      </c>
      <c r="AW1386" s="13" t="s">
        <v>33</v>
      </c>
      <c r="AX1386" s="13" t="s">
        <v>72</v>
      </c>
      <c r="AY1386" s="156" t="s">
        <v>146</v>
      </c>
    </row>
    <row r="1387" spans="2:65" s="12" customFormat="1" ht="11.25">
      <c r="B1387" s="148"/>
      <c r="D1387" s="149" t="s">
        <v>157</v>
      </c>
      <c r="E1387" s="150" t="s">
        <v>19</v>
      </c>
      <c r="F1387" s="151" t="s">
        <v>1005</v>
      </c>
      <c r="H1387" s="150" t="s">
        <v>19</v>
      </c>
      <c r="I1387" s="152"/>
      <c r="L1387" s="148"/>
      <c r="M1387" s="153"/>
      <c r="T1387" s="154"/>
      <c r="AT1387" s="150" t="s">
        <v>157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146</v>
      </c>
    </row>
    <row r="1388" spans="2:65" s="13" customFormat="1" ht="11.25">
      <c r="B1388" s="155"/>
      <c r="D1388" s="149" t="s">
        <v>157</v>
      </c>
      <c r="E1388" s="156" t="s">
        <v>19</v>
      </c>
      <c r="F1388" s="157" t="s">
        <v>1006</v>
      </c>
      <c r="H1388" s="158">
        <v>21.48</v>
      </c>
      <c r="I1388" s="159"/>
      <c r="L1388" s="155"/>
      <c r="M1388" s="160"/>
      <c r="T1388" s="161"/>
      <c r="AT1388" s="156" t="s">
        <v>157</v>
      </c>
      <c r="AU1388" s="156" t="s">
        <v>82</v>
      </c>
      <c r="AV1388" s="13" t="s">
        <v>82</v>
      </c>
      <c r="AW1388" s="13" t="s">
        <v>33</v>
      </c>
      <c r="AX1388" s="13" t="s">
        <v>72</v>
      </c>
      <c r="AY1388" s="156" t="s">
        <v>146</v>
      </c>
    </row>
    <row r="1389" spans="2:65" s="12" customFormat="1" ht="11.25">
      <c r="B1389" s="148"/>
      <c r="D1389" s="149" t="s">
        <v>157</v>
      </c>
      <c r="E1389" s="150" t="s">
        <v>19</v>
      </c>
      <c r="F1389" s="151" t="s">
        <v>1007</v>
      </c>
      <c r="H1389" s="150" t="s">
        <v>19</v>
      </c>
      <c r="I1389" s="152"/>
      <c r="L1389" s="148"/>
      <c r="M1389" s="153"/>
      <c r="T1389" s="154"/>
      <c r="AT1389" s="150" t="s">
        <v>157</v>
      </c>
      <c r="AU1389" s="150" t="s">
        <v>82</v>
      </c>
      <c r="AV1389" s="12" t="s">
        <v>80</v>
      </c>
      <c r="AW1389" s="12" t="s">
        <v>33</v>
      </c>
      <c r="AX1389" s="12" t="s">
        <v>72</v>
      </c>
      <c r="AY1389" s="150" t="s">
        <v>146</v>
      </c>
    </row>
    <row r="1390" spans="2:65" s="13" customFormat="1" ht="11.25">
      <c r="B1390" s="155"/>
      <c r="D1390" s="149" t="s">
        <v>157</v>
      </c>
      <c r="E1390" s="156" t="s">
        <v>19</v>
      </c>
      <c r="F1390" s="157" t="s">
        <v>1008</v>
      </c>
      <c r="H1390" s="158">
        <v>11.28</v>
      </c>
      <c r="I1390" s="159"/>
      <c r="L1390" s="155"/>
      <c r="M1390" s="160"/>
      <c r="T1390" s="161"/>
      <c r="AT1390" s="156" t="s">
        <v>157</v>
      </c>
      <c r="AU1390" s="156" t="s">
        <v>82</v>
      </c>
      <c r="AV1390" s="13" t="s">
        <v>82</v>
      </c>
      <c r="AW1390" s="13" t="s">
        <v>33</v>
      </c>
      <c r="AX1390" s="13" t="s">
        <v>72</v>
      </c>
      <c r="AY1390" s="156" t="s">
        <v>146</v>
      </c>
    </row>
    <row r="1391" spans="2:65" s="12" customFormat="1" ht="11.25">
      <c r="B1391" s="148"/>
      <c r="D1391" s="149" t="s">
        <v>157</v>
      </c>
      <c r="E1391" s="150" t="s">
        <v>19</v>
      </c>
      <c r="F1391" s="151" t="s">
        <v>1009</v>
      </c>
      <c r="H1391" s="150" t="s">
        <v>19</v>
      </c>
      <c r="I1391" s="152"/>
      <c r="L1391" s="148"/>
      <c r="M1391" s="153"/>
      <c r="T1391" s="154"/>
      <c r="AT1391" s="150" t="s">
        <v>157</v>
      </c>
      <c r="AU1391" s="150" t="s">
        <v>82</v>
      </c>
      <c r="AV1391" s="12" t="s">
        <v>80</v>
      </c>
      <c r="AW1391" s="12" t="s">
        <v>33</v>
      </c>
      <c r="AX1391" s="12" t="s">
        <v>72</v>
      </c>
      <c r="AY1391" s="150" t="s">
        <v>146</v>
      </c>
    </row>
    <row r="1392" spans="2:65" s="13" customFormat="1" ht="11.25">
      <c r="B1392" s="155"/>
      <c r="D1392" s="149" t="s">
        <v>157</v>
      </c>
      <c r="E1392" s="156" t="s">
        <v>19</v>
      </c>
      <c r="F1392" s="157" t="s">
        <v>1010</v>
      </c>
      <c r="H1392" s="158">
        <v>8.69</v>
      </c>
      <c r="I1392" s="159"/>
      <c r="L1392" s="155"/>
      <c r="M1392" s="160"/>
      <c r="T1392" s="161"/>
      <c r="AT1392" s="156" t="s">
        <v>157</v>
      </c>
      <c r="AU1392" s="156" t="s">
        <v>82</v>
      </c>
      <c r="AV1392" s="13" t="s">
        <v>82</v>
      </c>
      <c r="AW1392" s="13" t="s">
        <v>33</v>
      </c>
      <c r="AX1392" s="13" t="s">
        <v>72</v>
      </c>
      <c r="AY1392" s="156" t="s">
        <v>146</v>
      </c>
    </row>
    <row r="1393" spans="2:51" s="12" customFormat="1" ht="11.25">
      <c r="B1393" s="148"/>
      <c r="D1393" s="149" t="s">
        <v>157</v>
      </c>
      <c r="E1393" s="150" t="s">
        <v>19</v>
      </c>
      <c r="F1393" s="151" t="s">
        <v>1011</v>
      </c>
      <c r="H1393" s="150" t="s">
        <v>19</v>
      </c>
      <c r="I1393" s="152"/>
      <c r="L1393" s="148"/>
      <c r="M1393" s="153"/>
      <c r="T1393" s="154"/>
      <c r="AT1393" s="150" t="s">
        <v>157</v>
      </c>
      <c r="AU1393" s="150" t="s">
        <v>82</v>
      </c>
      <c r="AV1393" s="12" t="s">
        <v>80</v>
      </c>
      <c r="AW1393" s="12" t="s">
        <v>33</v>
      </c>
      <c r="AX1393" s="12" t="s">
        <v>72</v>
      </c>
      <c r="AY1393" s="150" t="s">
        <v>146</v>
      </c>
    </row>
    <row r="1394" spans="2:51" s="13" customFormat="1" ht="11.25">
      <c r="B1394" s="155"/>
      <c r="D1394" s="149" t="s">
        <v>157</v>
      </c>
      <c r="E1394" s="156" t="s">
        <v>19</v>
      </c>
      <c r="F1394" s="157" t="s">
        <v>1012</v>
      </c>
      <c r="H1394" s="158">
        <v>22.88</v>
      </c>
      <c r="I1394" s="159"/>
      <c r="L1394" s="155"/>
      <c r="M1394" s="160"/>
      <c r="T1394" s="161"/>
      <c r="AT1394" s="156" t="s">
        <v>157</v>
      </c>
      <c r="AU1394" s="156" t="s">
        <v>82</v>
      </c>
      <c r="AV1394" s="13" t="s">
        <v>82</v>
      </c>
      <c r="AW1394" s="13" t="s">
        <v>33</v>
      </c>
      <c r="AX1394" s="13" t="s">
        <v>72</v>
      </c>
      <c r="AY1394" s="156" t="s">
        <v>146</v>
      </c>
    </row>
    <row r="1395" spans="2:51" s="12" customFormat="1" ht="11.25">
      <c r="B1395" s="148"/>
      <c r="D1395" s="149" t="s">
        <v>157</v>
      </c>
      <c r="E1395" s="150" t="s">
        <v>19</v>
      </c>
      <c r="F1395" s="151" t="s">
        <v>1077</v>
      </c>
      <c r="H1395" s="150" t="s">
        <v>19</v>
      </c>
      <c r="I1395" s="152"/>
      <c r="L1395" s="148"/>
      <c r="M1395" s="153"/>
      <c r="T1395" s="154"/>
      <c r="AT1395" s="150" t="s">
        <v>157</v>
      </c>
      <c r="AU1395" s="150" t="s">
        <v>82</v>
      </c>
      <c r="AV1395" s="12" t="s">
        <v>80</v>
      </c>
      <c r="AW1395" s="12" t="s">
        <v>33</v>
      </c>
      <c r="AX1395" s="12" t="s">
        <v>72</v>
      </c>
      <c r="AY1395" s="150" t="s">
        <v>146</v>
      </c>
    </row>
    <row r="1396" spans="2:51" s="13" customFormat="1" ht="11.25">
      <c r="B1396" s="155"/>
      <c r="D1396" s="149" t="s">
        <v>157</v>
      </c>
      <c r="E1396" s="156" t="s">
        <v>19</v>
      </c>
      <c r="F1396" s="157" t="s">
        <v>1078</v>
      </c>
      <c r="H1396" s="158">
        <v>2.39</v>
      </c>
      <c r="I1396" s="159"/>
      <c r="L1396" s="155"/>
      <c r="M1396" s="160"/>
      <c r="T1396" s="161"/>
      <c r="AT1396" s="156" t="s">
        <v>157</v>
      </c>
      <c r="AU1396" s="156" t="s">
        <v>82</v>
      </c>
      <c r="AV1396" s="13" t="s">
        <v>82</v>
      </c>
      <c r="AW1396" s="13" t="s">
        <v>33</v>
      </c>
      <c r="AX1396" s="13" t="s">
        <v>72</v>
      </c>
      <c r="AY1396" s="156" t="s">
        <v>146</v>
      </c>
    </row>
    <row r="1397" spans="2:51" s="12" customFormat="1" ht="11.25">
      <c r="B1397" s="148"/>
      <c r="D1397" s="149" t="s">
        <v>157</v>
      </c>
      <c r="E1397" s="150" t="s">
        <v>19</v>
      </c>
      <c r="F1397" s="151" t="s">
        <v>1013</v>
      </c>
      <c r="H1397" s="150" t="s">
        <v>19</v>
      </c>
      <c r="I1397" s="152"/>
      <c r="L1397" s="148"/>
      <c r="M1397" s="153"/>
      <c r="T1397" s="154"/>
      <c r="AT1397" s="150" t="s">
        <v>157</v>
      </c>
      <c r="AU1397" s="150" t="s">
        <v>82</v>
      </c>
      <c r="AV1397" s="12" t="s">
        <v>80</v>
      </c>
      <c r="AW1397" s="12" t="s">
        <v>33</v>
      </c>
      <c r="AX1397" s="12" t="s">
        <v>72</v>
      </c>
      <c r="AY1397" s="150" t="s">
        <v>146</v>
      </c>
    </row>
    <row r="1398" spans="2:51" s="13" customFormat="1" ht="11.25">
      <c r="B1398" s="155"/>
      <c r="D1398" s="149" t="s">
        <v>157</v>
      </c>
      <c r="E1398" s="156" t="s">
        <v>19</v>
      </c>
      <c r="F1398" s="157" t="s">
        <v>1014</v>
      </c>
      <c r="H1398" s="158">
        <v>9.36</v>
      </c>
      <c r="I1398" s="159"/>
      <c r="L1398" s="155"/>
      <c r="M1398" s="160"/>
      <c r="T1398" s="161"/>
      <c r="AT1398" s="156" t="s">
        <v>157</v>
      </c>
      <c r="AU1398" s="156" t="s">
        <v>82</v>
      </c>
      <c r="AV1398" s="13" t="s">
        <v>82</v>
      </c>
      <c r="AW1398" s="13" t="s">
        <v>33</v>
      </c>
      <c r="AX1398" s="13" t="s">
        <v>72</v>
      </c>
      <c r="AY1398" s="156" t="s">
        <v>146</v>
      </c>
    </row>
    <row r="1399" spans="2:51" s="12" customFormat="1" ht="11.25">
      <c r="B1399" s="148"/>
      <c r="D1399" s="149" t="s">
        <v>157</v>
      </c>
      <c r="E1399" s="150" t="s">
        <v>19</v>
      </c>
      <c r="F1399" s="151" t="s">
        <v>1488</v>
      </c>
      <c r="H1399" s="150" t="s">
        <v>19</v>
      </c>
      <c r="I1399" s="152"/>
      <c r="L1399" s="148"/>
      <c r="M1399" s="153"/>
      <c r="T1399" s="154"/>
      <c r="AT1399" s="150" t="s">
        <v>157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146</v>
      </c>
    </row>
    <row r="1400" spans="2:51" s="13" customFormat="1" ht="11.25">
      <c r="B1400" s="155"/>
      <c r="D1400" s="149" t="s">
        <v>157</v>
      </c>
      <c r="E1400" s="156" t="s">
        <v>19</v>
      </c>
      <c r="F1400" s="157" t="s">
        <v>1489</v>
      </c>
      <c r="H1400" s="158">
        <v>25.46</v>
      </c>
      <c r="I1400" s="159"/>
      <c r="L1400" s="155"/>
      <c r="M1400" s="160"/>
      <c r="T1400" s="161"/>
      <c r="AT1400" s="156" t="s">
        <v>157</v>
      </c>
      <c r="AU1400" s="156" t="s">
        <v>82</v>
      </c>
      <c r="AV1400" s="13" t="s">
        <v>82</v>
      </c>
      <c r="AW1400" s="13" t="s">
        <v>33</v>
      </c>
      <c r="AX1400" s="13" t="s">
        <v>72</v>
      </c>
      <c r="AY1400" s="156" t="s">
        <v>146</v>
      </c>
    </row>
    <row r="1401" spans="2:51" s="12" customFormat="1" ht="11.25">
      <c r="B1401" s="148"/>
      <c r="D1401" s="149" t="s">
        <v>157</v>
      </c>
      <c r="E1401" s="150" t="s">
        <v>19</v>
      </c>
      <c r="F1401" s="151" t="s">
        <v>1490</v>
      </c>
      <c r="H1401" s="150" t="s">
        <v>19</v>
      </c>
      <c r="I1401" s="152"/>
      <c r="L1401" s="148"/>
      <c r="M1401" s="153"/>
      <c r="T1401" s="154"/>
      <c r="AT1401" s="150" t="s">
        <v>157</v>
      </c>
      <c r="AU1401" s="150" t="s">
        <v>82</v>
      </c>
      <c r="AV1401" s="12" t="s">
        <v>80</v>
      </c>
      <c r="AW1401" s="12" t="s">
        <v>33</v>
      </c>
      <c r="AX1401" s="12" t="s">
        <v>72</v>
      </c>
      <c r="AY1401" s="150" t="s">
        <v>146</v>
      </c>
    </row>
    <row r="1402" spans="2:51" s="13" customFormat="1" ht="11.25">
      <c r="B1402" s="155"/>
      <c r="D1402" s="149" t="s">
        <v>157</v>
      </c>
      <c r="E1402" s="156" t="s">
        <v>19</v>
      </c>
      <c r="F1402" s="157" t="s">
        <v>1491</v>
      </c>
      <c r="H1402" s="158">
        <v>18.66</v>
      </c>
      <c r="I1402" s="159"/>
      <c r="L1402" s="155"/>
      <c r="M1402" s="160"/>
      <c r="T1402" s="161"/>
      <c r="AT1402" s="156" t="s">
        <v>157</v>
      </c>
      <c r="AU1402" s="156" t="s">
        <v>82</v>
      </c>
      <c r="AV1402" s="13" t="s">
        <v>82</v>
      </c>
      <c r="AW1402" s="13" t="s">
        <v>33</v>
      </c>
      <c r="AX1402" s="13" t="s">
        <v>72</v>
      </c>
      <c r="AY1402" s="156" t="s">
        <v>146</v>
      </c>
    </row>
    <row r="1403" spans="2:51" s="12" customFormat="1" ht="11.25">
      <c r="B1403" s="148"/>
      <c r="D1403" s="149" t="s">
        <v>157</v>
      </c>
      <c r="E1403" s="150" t="s">
        <v>19</v>
      </c>
      <c r="F1403" s="151" t="s">
        <v>1492</v>
      </c>
      <c r="H1403" s="150" t="s">
        <v>19</v>
      </c>
      <c r="I1403" s="152"/>
      <c r="L1403" s="148"/>
      <c r="M1403" s="153"/>
      <c r="T1403" s="154"/>
      <c r="AT1403" s="150" t="s">
        <v>157</v>
      </c>
      <c r="AU1403" s="150" t="s">
        <v>82</v>
      </c>
      <c r="AV1403" s="12" t="s">
        <v>80</v>
      </c>
      <c r="AW1403" s="12" t="s">
        <v>33</v>
      </c>
      <c r="AX1403" s="12" t="s">
        <v>72</v>
      </c>
      <c r="AY1403" s="150" t="s">
        <v>146</v>
      </c>
    </row>
    <row r="1404" spans="2:51" s="13" customFormat="1" ht="11.25">
      <c r="B1404" s="155"/>
      <c r="D1404" s="149" t="s">
        <v>157</v>
      </c>
      <c r="E1404" s="156" t="s">
        <v>19</v>
      </c>
      <c r="F1404" s="157" t="s">
        <v>1493</v>
      </c>
      <c r="H1404" s="158">
        <v>39.909999999999997</v>
      </c>
      <c r="I1404" s="159"/>
      <c r="L1404" s="155"/>
      <c r="M1404" s="160"/>
      <c r="T1404" s="161"/>
      <c r="AT1404" s="156" t="s">
        <v>157</v>
      </c>
      <c r="AU1404" s="156" t="s">
        <v>82</v>
      </c>
      <c r="AV1404" s="13" t="s">
        <v>82</v>
      </c>
      <c r="AW1404" s="13" t="s">
        <v>33</v>
      </c>
      <c r="AX1404" s="13" t="s">
        <v>72</v>
      </c>
      <c r="AY1404" s="156" t="s">
        <v>146</v>
      </c>
    </row>
    <row r="1405" spans="2:51" s="12" customFormat="1" ht="11.25">
      <c r="B1405" s="148"/>
      <c r="D1405" s="149" t="s">
        <v>157</v>
      </c>
      <c r="E1405" s="150" t="s">
        <v>19</v>
      </c>
      <c r="F1405" s="151" t="s">
        <v>1494</v>
      </c>
      <c r="H1405" s="150" t="s">
        <v>19</v>
      </c>
      <c r="I1405" s="152"/>
      <c r="L1405" s="148"/>
      <c r="M1405" s="153"/>
      <c r="T1405" s="154"/>
      <c r="AT1405" s="150" t="s">
        <v>157</v>
      </c>
      <c r="AU1405" s="150" t="s">
        <v>82</v>
      </c>
      <c r="AV1405" s="12" t="s">
        <v>80</v>
      </c>
      <c r="AW1405" s="12" t="s">
        <v>33</v>
      </c>
      <c r="AX1405" s="12" t="s">
        <v>72</v>
      </c>
      <c r="AY1405" s="150" t="s">
        <v>146</v>
      </c>
    </row>
    <row r="1406" spans="2:51" s="13" customFormat="1" ht="11.25">
      <c r="B1406" s="155"/>
      <c r="D1406" s="149" t="s">
        <v>157</v>
      </c>
      <c r="E1406" s="156" t="s">
        <v>19</v>
      </c>
      <c r="F1406" s="157" t="s">
        <v>1495</v>
      </c>
      <c r="H1406" s="158">
        <v>39.43</v>
      </c>
      <c r="I1406" s="159"/>
      <c r="L1406" s="155"/>
      <c r="M1406" s="160"/>
      <c r="T1406" s="161"/>
      <c r="AT1406" s="156" t="s">
        <v>157</v>
      </c>
      <c r="AU1406" s="156" t="s">
        <v>82</v>
      </c>
      <c r="AV1406" s="13" t="s">
        <v>82</v>
      </c>
      <c r="AW1406" s="13" t="s">
        <v>33</v>
      </c>
      <c r="AX1406" s="13" t="s">
        <v>72</v>
      </c>
      <c r="AY1406" s="156" t="s">
        <v>146</v>
      </c>
    </row>
    <row r="1407" spans="2:51" s="12" customFormat="1" ht="11.25">
      <c r="B1407" s="148"/>
      <c r="D1407" s="149" t="s">
        <v>157</v>
      </c>
      <c r="E1407" s="150" t="s">
        <v>19</v>
      </c>
      <c r="F1407" s="151" t="s">
        <v>1496</v>
      </c>
      <c r="H1407" s="150" t="s">
        <v>19</v>
      </c>
      <c r="I1407" s="152"/>
      <c r="L1407" s="148"/>
      <c r="M1407" s="153"/>
      <c r="T1407" s="154"/>
      <c r="AT1407" s="150" t="s">
        <v>157</v>
      </c>
      <c r="AU1407" s="150" t="s">
        <v>82</v>
      </c>
      <c r="AV1407" s="12" t="s">
        <v>80</v>
      </c>
      <c r="AW1407" s="12" t="s">
        <v>33</v>
      </c>
      <c r="AX1407" s="12" t="s">
        <v>72</v>
      </c>
      <c r="AY1407" s="150" t="s">
        <v>146</v>
      </c>
    </row>
    <row r="1408" spans="2:51" s="13" customFormat="1" ht="11.25">
      <c r="B1408" s="155"/>
      <c r="D1408" s="149" t="s">
        <v>157</v>
      </c>
      <c r="E1408" s="156" t="s">
        <v>19</v>
      </c>
      <c r="F1408" s="157" t="s">
        <v>1497</v>
      </c>
      <c r="H1408" s="158">
        <v>11.59</v>
      </c>
      <c r="I1408" s="159"/>
      <c r="L1408" s="155"/>
      <c r="M1408" s="160"/>
      <c r="T1408" s="161"/>
      <c r="AT1408" s="156" t="s">
        <v>157</v>
      </c>
      <c r="AU1408" s="156" t="s">
        <v>82</v>
      </c>
      <c r="AV1408" s="13" t="s">
        <v>82</v>
      </c>
      <c r="AW1408" s="13" t="s">
        <v>33</v>
      </c>
      <c r="AX1408" s="13" t="s">
        <v>72</v>
      </c>
      <c r="AY1408" s="156" t="s">
        <v>146</v>
      </c>
    </row>
    <row r="1409" spans="2:65" s="12" customFormat="1" ht="11.25">
      <c r="B1409" s="148"/>
      <c r="D1409" s="149" t="s">
        <v>157</v>
      </c>
      <c r="E1409" s="150" t="s">
        <v>19</v>
      </c>
      <c r="F1409" s="151" t="s">
        <v>1502</v>
      </c>
      <c r="H1409" s="150" t="s">
        <v>19</v>
      </c>
      <c r="I1409" s="152"/>
      <c r="L1409" s="148"/>
      <c r="M1409" s="153"/>
      <c r="T1409" s="154"/>
      <c r="AT1409" s="150" t="s">
        <v>157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146</v>
      </c>
    </row>
    <row r="1410" spans="2:65" s="13" customFormat="1" ht="11.25">
      <c r="B1410" s="155"/>
      <c r="D1410" s="149" t="s">
        <v>157</v>
      </c>
      <c r="E1410" s="156" t="s">
        <v>19</v>
      </c>
      <c r="F1410" s="157" t="s">
        <v>1503</v>
      </c>
      <c r="H1410" s="158">
        <v>90.62</v>
      </c>
      <c r="I1410" s="159"/>
      <c r="L1410" s="155"/>
      <c r="M1410" s="160"/>
      <c r="T1410" s="161"/>
      <c r="AT1410" s="156" t="s">
        <v>157</v>
      </c>
      <c r="AU1410" s="156" t="s">
        <v>82</v>
      </c>
      <c r="AV1410" s="13" t="s">
        <v>82</v>
      </c>
      <c r="AW1410" s="13" t="s">
        <v>33</v>
      </c>
      <c r="AX1410" s="13" t="s">
        <v>72</v>
      </c>
      <c r="AY1410" s="156" t="s">
        <v>146</v>
      </c>
    </row>
    <row r="1411" spans="2:65" s="14" customFormat="1" ht="11.25">
      <c r="B1411" s="162"/>
      <c r="D1411" s="149" t="s">
        <v>157</v>
      </c>
      <c r="E1411" s="163" t="s">
        <v>19</v>
      </c>
      <c r="F1411" s="164" t="s">
        <v>161</v>
      </c>
      <c r="H1411" s="165">
        <v>365.06</v>
      </c>
      <c r="I1411" s="166"/>
      <c r="L1411" s="162"/>
      <c r="M1411" s="167"/>
      <c r="T1411" s="168"/>
      <c r="AT1411" s="163" t="s">
        <v>157</v>
      </c>
      <c r="AU1411" s="163" t="s">
        <v>82</v>
      </c>
      <c r="AV1411" s="14" t="s">
        <v>147</v>
      </c>
      <c r="AW1411" s="14" t="s">
        <v>33</v>
      </c>
      <c r="AX1411" s="14" t="s">
        <v>80</v>
      </c>
      <c r="AY1411" s="163" t="s">
        <v>146</v>
      </c>
    </row>
    <row r="1412" spans="2:65" s="1" customFormat="1" ht="16.5" customHeight="1">
      <c r="B1412" s="32"/>
      <c r="C1412" s="131" t="s">
        <v>1983</v>
      </c>
      <c r="D1412" s="131" t="s">
        <v>149</v>
      </c>
      <c r="E1412" s="132" t="s">
        <v>1984</v>
      </c>
      <c r="F1412" s="133" t="s">
        <v>1985</v>
      </c>
      <c r="G1412" s="134" t="s">
        <v>152</v>
      </c>
      <c r="H1412" s="135">
        <v>163.79</v>
      </c>
      <c r="I1412" s="136"/>
      <c r="J1412" s="137">
        <f>ROUND(I1412*H1412,2)</f>
        <v>0</v>
      </c>
      <c r="K1412" s="133" t="s">
        <v>638</v>
      </c>
      <c r="L1412" s="32"/>
      <c r="M1412" s="138" t="s">
        <v>19</v>
      </c>
      <c r="N1412" s="139" t="s">
        <v>43</v>
      </c>
      <c r="P1412" s="140">
        <f>O1412*H1412</f>
        <v>0</v>
      </c>
      <c r="Q1412" s="140">
        <v>0</v>
      </c>
      <c r="R1412" s="140">
        <f>Q1412*H1412</f>
        <v>0</v>
      </c>
      <c r="S1412" s="140">
        <v>3.0000000000000001E-3</v>
      </c>
      <c r="T1412" s="141">
        <f>S1412*H1412</f>
        <v>0.49136999999999997</v>
      </c>
      <c r="AR1412" s="142" t="s">
        <v>241</v>
      </c>
      <c r="AT1412" s="142" t="s">
        <v>149</v>
      </c>
      <c r="AU1412" s="142" t="s">
        <v>82</v>
      </c>
      <c r="AY1412" s="17" t="s">
        <v>146</v>
      </c>
      <c r="BE1412" s="143">
        <f>IF(N1412="základní",J1412,0)</f>
        <v>0</v>
      </c>
      <c r="BF1412" s="143">
        <f>IF(N1412="snížená",J1412,0)</f>
        <v>0</v>
      </c>
      <c r="BG1412" s="143">
        <f>IF(N1412="zákl. přenesená",J1412,0)</f>
        <v>0</v>
      </c>
      <c r="BH1412" s="143">
        <f>IF(N1412="sníž. přenesená",J1412,0)</f>
        <v>0</v>
      </c>
      <c r="BI1412" s="143">
        <f>IF(N1412="nulová",J1412,0)</f>
        <v>0</v>
      </c>
      <c r="BJ1412" s="17" t="s">
        <v>80</v>
      </c>
      <c r="BK1412" s="143">
        <f>ROUND(I1412*H1412,2)</f>
        <v>0</v>
      </c>
      <c r="BL1412" s="17" t="s">
        <v>241</v>
      </c>
      <c r="BM1412" s="142" t="s">
        <v>1986</v>
      </c>
    </row>
    <row r="1413" spans="2:65" s="1" customFormat="1" ht="11.25">
      <c r="B1413" s="32"/>
      <c r="D1413" s="144" t="s">
        <v>155</v>
      </c>
      <c r="F1413" s="145" t="s">
        <v>1987</v>
      </c>
      <c r="I1413" s="146"/>
      <c r="L1413" s="32"/>
      <c r="M1413" s="147"/>
      <c r="T1413" s="53"/>
      <c r="AT1413" s="17" t="s">
        <v>155</v>
      </c>
      <c r="AU1413" s="17" t="s">
        <v>82</v>
      </c>
    </row>
    <row r="1414" spans="2:65" s="12" customFormat="1" ht="11.25">
      <c r="B1414" s="148"/>
      <c r="D1414" s="149" t="s">
        <v>157</v>
      </c>
      <c r="E1414" s="150" t="s">
        <v>19</v>
      </c>
      <c r="F1414" s="151" t="s">
        <v>515</v>
      </c>
      <c r="H1414" s="150" t="s">
        <v>19</v>
      </c>
      <c r="I1414" s="152"/>
      <c r="L1414" s="148"/>
      <c r="M1414" s="153"/>
      <c r="T1414" s="154"/>
      <c r="AT1414" s="150" t="s">
        <v>157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146</v>
      </c>
    </row>
    <row r="1415" spans="2:65" s="13" customFormat="1" ht="11.25">
      <c r="B1415" s="155"/>
      <c r="D1415" s="149" t="s">
        <v>157</v>
      </c>
      <c r="E1415" s="156" t="s">
        <v>19</v>
      </c>
      <c r="F1415" s="157" t="s">
        <v>1307</v>
      </c>
      <c r="H1415" s="158">
        <v>16.2</v>
      </c>
      <c r="I1415" s="159"/>
      <c r="L1415" s="155"/>
      <c r="M1415" s="160"/>
      <c r="T1415" s="161"/>
      <c r="AT1415" s="156" t="s">
        <v>157</v>
      </c>
      <c r="AU1415" s="156" t="s">
        <v>82</v>
      </c>
      <c r="AV1415" s="13" t="s">
        <v>82</v>
      </c>
      <c r="AW1415" s="13" t="s">
        <v>33</v>
      </c>
      <c r="AX1415" s="13" t="s">
        <v>72</v>
      </c>
      <c r="AY1415" s="156" t="s">
        <v>146</v>
      </c>
    </row>
    <row r="1416" spans="2:65" s="12" customFormat="1" ht="11.25">
      <c r="B1416" s="148"/>
      <c r="D1416" s="149" t="s">
        <v>157</v>
      </c>
      <c r="E1416" s="150" t="s">
        <v>19</v>
      </c>
      <c r="F1416" s="151" t="s">
        <v>517</v>
      </c>
      <c r="H1416" s="150" t="s">
        <v>19</v>
      </c>
      <c r="I1416" s="152"/>
      <c r="L1416" s="148"/>
      <c r="M1416" s="153"/>
      <c r="T1416" s="154"/>
      <c r="AT1416" s="150" t="s">
        <v>157</v>
      </c>
      <c r="AU1416" s="150" t="s">
        <v>82</v>
      </c>
      <c r="AV1416" s="12" t="s">
        <v>80</v>
      </c>
      <c r="AW1416" s="12" t="s">
        <v>33</v>
      </c>
      <c r="AX1416" s="12" t="s">
        <v>72</v>
      </c>
      <c r="AY1416" s="150" t="s">
        <v>146</v>
      </c>
    </row>
    <row r="1417" spans="2:65" s="13" customFormat="1" ht="11.25">
      <c r="B1417" s="155"/>
      <c r="D1417" s="149" t="s">
        <v>157</v>
      </c>
      <c r="E1417" s="156" t="s">
        <v>19</v>
      </c>
      <c r="F1417" s="157" t="s">
        <v>1308</v>
      </c>
      <c r="H1417" s="158">
        <v>28.63</v>
      </c>
      <c r="I1417" s="159"/>
      <c r="L1417" s="155"/>
      <c r="M1417" s="160"/>
      <c r="T1417" s="161"/>
      <c r="AT1417" s="156" t="s">
        <v>157</v>
      </c>
      <c r="AU1417" s="156" t="s">
        <v>82</v>
      </c>
      <c r="AV1417" s="13" t="s">
        <v>82</v>
      </c>
      <c r="AW1417" s="13" t="s">
        <v>33</v>
      </c>
      <c r="AX1417" s="13" t="s">
        <v>72</v>
      </c>
      <c r="AY1417" s="156" t="s">
        <v>146</v>
      </c>
    </row>
    <row r="1418" spans="2:65" s="12" customFormat="1" ht="11.25">
      <c r="B1418" s="148"/>
      <c r="D1418" s="149" t="s">
        <v>157</v>
      </c>
      <c r="E1418" s="150" t="s">
        <v>19</v>
      </c>
      <c r="F1418" s="151" t="s">
        <v>519</v>
      </c>
      <c r="H1418" s="150" t="s">
        <v>19</v>
      </c>
      <c r="I1418" s="152"/>
      <c r="L1418" s="148"/>
      <c r="M1418" s="153"/>
      <c r="T1418" s="154"/>
      <c r="AT1418" s="150" t="s">
        <v>157</v>
      </c>
      <c r="AU1418" s="150" t="s">
        <v>82</v>
      </c>
      <c r="AV1418" s="12" t="s">
        <v>80</v>
      </c>
      <c r="AW1418" s="12" t="s">
        <v>33</v>
      </c>
      <c r="AX1418" s="12" t="s">
        <v>72</v>
      </c>
      <c r="AY1418" s="150" t="s">
        <v>146</v>
      </c>
    </row>
    <row r="1419" spans="2:65" s="13" customFormat="1" ht="11.25">
      <c r="B1419" s="155"/>
      <c r="D1419" s="149" t="s">
        <v>157</v>
      </c>
      <c r="E1419" s="156" t="s">
        <v>19</v>
      </c>
      <c r="F1419" s="157" t="s">
        <v>1309</v>
      </c>
      <c r="H1419" s="158">
        <v>19.940000000000001</v>
      </c>
      <c r="I1419" s="159"/>
      <c r="L1419" s="155"/>
      <c r="M1419" s="160"/>
      <c r="T1419" s="161"/>
      <c r="AT1419" s="156" t="s">
        <v>157</v>
      </c>
      <c r="AU1419" s="156" t="s">
        <v>82</v>
      </c>
      <c r="AV1419" s="13" t="s">
        <v>82</v>
      </c>
      <c r="AW1419" s="13" t="s">
        <v>33</v>
      </c>
      <c r="AX1419" s="13" t="s">
        <v>72</v>
      </c>
      <c r="AY1419" s="156" t="s">
        <v>146</v>
      </c>
    </row>
    <row r="1420" spans="2:65" s="12" customFormat="1" ht="11.25">
      <c r="B1420" s="148"/>
      <c r="D1420" s="149" t="s">
        <v>157</v>
      </c>
      <c r="E1420" s="150" t="s">
        <v>19</v>
      </c>
      <c r="F1420" s="151" t="s">
        <v>521</v>
      </c>
      <c r="H1420" s="150" t="s">
        <v>19</v>
      </c>
      <c r="I1420" s="152"/>
      <c r="L1420" s="148"/>
      <c r="M1420" s="153"/>
      <c r="T1420" s="154"/>
      <c r="AT1420" s="150" t="s">
        <v>157</v>
      </c>
      <c r="AU1420" s="150" t="s">
        <v>82</v>
      </c>
      <c r="AV1420" s="12" t="s">
        <v>80</v>
      </c>
      <c r="AW1420" s="12" t="s">
        <v>33</v>
      </c>
      <c r="AX1420" s="12" t="s">
        <v>72</v>
      </c>
      <c r="AY1420" s="150" t="s">
        <v>146</v>
      </c>
    </row>
    <row r="1421" spans="2:65" s="13" customFormat="1" ht="11.25">
      <c r="B1421" s="155"/>
      <c r="D1421" s="149" t="s">
        <v>157</v>
      </c>
      <c r="E1421" s="156" t="s">
        <v>19</v>
      </c>
      <c r="F1421" s="157" t="s">
        <v>1310</v>
      </c>
      <c r="H1421" s="158">
        <v>5.45</v>
      </c>
      <c r="I1421" s="159"/>
      <c r="L1421" s="155"/>
      <c r="M1421" s="160"/>
      <c r="T1421" s="161"/>
      <c r="AT1421" s="156" t="s">
        <v>157</v>
      </c>
      <c r="AU1421" s="156" t="s">
        <v>82</v>
      </c>
      <c r="AV1421" s="13" t="s">
        <v>82</v>
      </c>
      <c r="AW1421" s="13" t="s">
        <v>33</v>
      </c>
      <c r="AX1421" s="13" t="s">
        <v>72</v>
      </c>
      <c r="AY1421" s="156" t="s">
        <v>146</v>
      </c>
    </row>
    <row r="1422" spans="2:65" s="12" customFormat="1" ht="11.25">
      <c r="B1422" s="148"/>
      <c r="D1422" s="149" t="s">
        <v>157</v>
      </c>
      <c r="E1422" s="150" t="s">
        <v>19</v>
      </c>
      <c r="F1422" s="151" t="s">
        <v>529</v>
      </c>
      <c r="H1422" s="150" t="s">
        <v>19</v>
      </c>
      <c r="I1422" s="152"/>
      <c r="L1422" s="148"/>
      <c r="M1422" s="153"/>
      <c r="T1422" s="154"/>
      <c r="AT1422" s="150" t="s">
        <v>157</v>
      </c>
      <c r="AU1422" s="150" t="s">
        <v>82</v>
      </c>
      <c r="AV1422" s="12" t="s">
        <v>80</v>
      </c>
      <c r="AW1422" s="12" t="s">
        <v>33</v>
      </c>
      <c r="AX1422" s="12" t="s">
        <v>72</v>
      </c>
      <c r="AY1422" s="150" t="s">
        <v>146</v>
      </c>
    </row>
    <row r="1423" spans="2:65" s="13" customFormat="1" ht="11.25">
      <c r="B1423" s="155"/>
      <c r="D1423" s="149" t="s">
        <v>157</v>
      </c>
      <c r="E1423" s="156" t="s">
        <v>19</v>
      </c>
      <c r="F1423" s="157" t="s">
        <v>1315</v>
      </c>
      <c r="H1423" s="158">
        <v>11.73</v>
      </c>
      <c r="I1423" s="159"/>
      <c r="L1423" s="155"/>
      <c r="M1423" s="160"/>
      <c r="T1423" s="161"/>
      <c r="AT1423" s="156" t="s">
        <v>157</v>
      </c>
      <c r="AU1423" s="156" t="s">
        <v>82</v>
      </c>
      <c r="AV1423" s="13" t="s">
        <v>82</v>
      </c>
      <c r="AW1423" s="13" t="s">
        <v>33</v>
      </c>
      <c r="AX1423" s="13" t="s">
        <v>72</v>
      </c>
      <c r="AY1423" s="156" t="s">
        <v>146</v>
      </c>
    </row>
    <row r="1424" spans="2:65" s="12" customFormat="1" ht="11.25">
      <c r="B1424" s="148"/>
      <c r="D1424" s="149" t="s">
        <v>157</v>
      </c>
      <c r="E1424" s="150" t="s">
        <v>19</v>
      </c>
      <c r="F1424" s="151" t="s">
        <v>1001</v>
      </c>
      <c r="H1424" s="150" t="s">
        <v>19</v>
      </c>
      <c r="I1424" s="152"/>
      <c r="L1424" s="148"/>
      <c r="M1424" s="153"/>
      <c r="T1424" s="154"/>
      <c r="AT1424" s="150" t="s">
        <v>157</v>
      </c>
      <c r="AU1424" s="150" t="s">
        <v>82</v>
      </c>
      <c r="AV1424" s="12" t="s">
        <v>80</v>
      </c>
      <c r="AW1424" s="12" t="s">
        <v>33</v>
      </c>
      <c r="AX1424" s="12" t="s">
        <v>72</v>
      </c>
      <c r="AY1424" s="150" t="s">
        <v>146</v>
      </c>
    </row>
    <row r="1425" spans="2:65" s="13" customFormat="1" ht="11.25">
      <c r="B1425" s="155"/>
      <c r="D1425" s="149" t="s">
        <v>157</v>
      </c>
      <c r="E1425" s="156" t="s">
        <v>19</v>
      </c>
      <c r="F1425" s="157" t="s">
        <v>1002</v>
      </c>
      <c r="H1425" s="158">
        <v>9.4600000000000009</v>
      </c>
      <c r="I1425" s="159"/>
      <c r="L1425" s="155"/>
      <c r="M1425" s="160"/>
      <c r="T1425" s="161"/>
      <c r="AT1425" s="156" t="s">
        <v>157</v>
      </c>
      <c r="AU1425" s="156" t="s">
        <v>82</v>
      </c>
      <c r="AV1425" s="13" t="s">
        <v>82</v>
      </c>
      <c r="AW1425" s="13" t="s">
        <v>33</v>
      </c>
      <c r="AX1425" s="13" t="s">
        <v>72</v>
      </c>
      <c r="AY1425" s="156" t="s">
        <v>146</v>
      </c>
    </row>
    <row r="1426" spans="2:65" s="12" customFormat="1" ht="11.25">
      <c r="B1426" s="148"/>
      <c r="D1426" s="149" t="s">
        <v>157</v>
      </c>
      <c r="E1426" s="150" t="s">
        <v>19</v>
      </c>
      <c r="F1426" s="151" t="s">
        <v>1003</v>
      </c>
      <c r="H1426" s="150" t="s">
        <v>19</v>
      </c>
      <c r="I1426" s="152"/>
      <c r="L1426" s="148"/>
      <c r="M1426" s="153"/>
      <c r="T1426" s="154"/>
      <c r="AT1426" s="150" t="s">
        <v>157</v>
      </c>
      <c r="AU1426" s="150" t="s">
        <v>82</v>
      </c>
      <c r="AV1426" s="12" t="s">
        <v>80</v>
      </c>
      <c r="AW1426" s="12" t="s">
        <v>33</v>
      </c>
      <c r="AX1426" s="12" t="s">
        <v>72</v>
      </c>
      <c r="AY1426" s="150" t="s">
        <v>146</v>
      </c>
    </row>
    <row r="1427" spans="2:65" s="13" customFormat="1" ht="11.25">
      <c r="B1427" s="155"/>
      <c r="D1427" s="149" t="s">
        <v>157</v>
      </c>
      <c r="E1427" s="156" t="s">
        <v>19</v>
      </c>
      <c r="F1427" s="157" t="s">
        <v>1004</v>
      </c>
      <c r="H1427" s="158">
        <v>8.35</v>
      </c>
      <c r="I1427" s="159"/>
      <c r="L1427" s="155"/>
      <c r="M1427" s="160"/>
      <c r="T1427" s="161"/>
      <c r="AT1427" s="156" t="s">
        <v>157</v>
      </c>
      <c r="AU1427" s="156" t="s">
        <v>82</v>
      </c>
      <c r="AV1427" s="13" t="s">
        <v>82</v>
      </c>
      <c r="AW1427" s="13" t="s">
        <v>33</v>
      </c>
      <c r="AX1427" s="13" t="s">
        <v>72</v>
      </c>
      <c r="AY1427" s="156" t="s">
        <v>146</v>
      </c>
    </row>
    <row r="1428" spans="2:65" s="12" customFormat="1" ht="11.25">
      <c r="B1428" s="148"/>
      <c r="D1428" s="149" t="s">
        <v>157</v>
      </c>
      <c r="E1428" s="150" t="s">
        <v>19</v>
      </c>
      <c r="F1428" s="151" t="s">
        <v>1005</v>
      </c>
      <c r="H1428" s="150" t="s">
        <v>19</v>
      </c>
      <c r="I1428" s="152"/>
      <c r="L1428" s="148"/>
      <c r="M1428" s="153"/>
      <c r="T1428" s="154"/>
      <c r="AT1428" s="150" t="s">
        <v>157</v>
      </c>
      <c r="AU1428" s="150" t="s">
        <v>82</v>
      </c>
      <c r="AV1428" s="12" t="s">
        <v>80</v>
      </c>
      <c r="AW1428" s="12" t="s">
        <v>33</v>
      </c>
      <c r="AX1428" s="12" t="s">
        <v>72</v>
      </c>
      <c r="AY1428" s="150" t="s">
        <v>146</v>
      </c>
    </row>
    <row r="1429" spans="2:65" s="13" customFormat="1" ht="11.25">
      <c r="B1429" s="155"/>
      <c r="D1429" s="149" t="s">
        <v>157</v>
      </c>
      <c r="E1429" s="156" t="s">
        <v>19</v>
      </c>
      <c r="F1429" s="157" t="s">
        <v>1006</v>
      </c>
      <c r="H1429" s="158">
        <v>21.48</v>
      </c>
      <c r="I1429" s="159"/>
      <c r="L1429" s="155"/>
      <c r="M1429" s="160"/>
      <c r="T1429" s="161"/>
      <c r="AT1429" s="156" t="s">
        <v>157</v>
      </c>
      <c r="AU1429" s="156" t="s">
        <v>82</v>
      </c>
      <c r="AV1429" s="13" t="s">
        <v>82</v>
      </c>
      <c r="AW1429" s="13" t="s">
        <v>33</v>
      </c>
      <c r="AX1429" s="13" t="s">
        <v>72</v>
      </c>
      <c r="AY1429" s="156" t="s">
        <v>146</v>
      </c>
    </row>
    <row r="1430" spans="2:65" s="12" customFormat="1" ht="11.25">
      <c r="B1430" s="148"/>
      <c r="D1430" s="149" t="s">
        <v>157</v>
      </c>
      <c r="E1430" s="150" t="s">
        <v>19</v>
      </c>
      <c r="F1430" s="151" t="s">
        <v>1007</v>
      </c>
      <c r="H1430" s="150" t="s">
        <v>19</v>
      </c>
      <c r="I1430" s="152"/>
      <c r="L1430" s="148"/>
      <c r="M1430" s="153"/>
      <c r="T1430" s="154"/>
      <c r="AT1430" s="150" t="s">
        <v>157</v>
      </c>
      <c r="AU1430" s="150" t="s">
        <v>82</v>
      </c>
      <c r="AV1430" s="12" t="s">
        <v>80</v>
      </c>
      <c r="AW1430" s="12" t="s">
        <v>33</v>
      </c>
      <c r="AX1430" s="12" t="s">
        <v>72</v>
      </c>
      <c r="AY1430" s="150" t="s">
        <v>146</v>
      </c>
    </row>
    <row r="1431" spans="2:65" s="13" customFormat="1" ht="11.25">
      <c r="B1431" s="155"/>
      <c r="D1431" s="149" t="s">
        <v>157</v>
      </c>
      <c r="E1431" s="156" t="s">
        <v>19</v>
      </c>
      <c r="F1431" s="157" t="s">
        <v>1008</v>
      </c>
      <c r="H1431" s="158">
        <v>11.28</v>
      </c>
      <c r="I1431" s="159"/>
      <c r="L1431" s="155"/>
      <c r="M1431" s="160"/>
      <c r="T1431" s="161"/>
      <c r="AT1431" s="156" t="s">
        <v>157</v>
      </c>
      <c r="AU1431" s="156" t="s">
        <v>82</v>
      </c>
      <c r="AV1431" s="13" t="s">
        <v>82</v>
      </c>
      <c r="AW1431" s="13" t="s">
        <v>33</v>
      </c>
      <c r="AX1431" s="13" t="s">
        <v>72</v>
      </c>
      <c r="AY1431" s="156" t="s">
        <v>146</v>
      </c>
    </row>
    <row r="1432" spans="2:65" s="12" customFormat="1" ht="11.25">
      <c r="B1432" s="148"/>
      <c r="D1432" s="149" t="s">
        <v>157</v>
      </c>
      <c r="E1432" s="150" t="s">
        <v>19</v>
      </c>
      <c r="F1432" s="151" t="s">
        <v>1009</v>
      </c>
      <c r="H1432" s="150" t="s">
        <v>19</v>
      </c>
      <c r="I1432" s="152"/>
      <c r="L1432" s="148"/>
      <c r="M1432" s="153"/>
      <c r="T1432" s="154"/>
      <c r="AT1432" s="150" t="s">
        <v>157</v>
      </c>
      <c r="AU1432" s="150" t="s">
        <v>82</v>
      </c>
      <c r="AV1432" s="12" t="s">
        <v>80</v>
      </c>
      <c r="AW1432" s="12" t="s">
        <v>33</v>
      </c>
      <c r="AX1432" s="12" t="s">
        <v>72</v>
      </c>
      <c r="AY1432" s="150" t="s">
        <v>146</v>
      </c>
    </row>
    <row r="1433" spans="2:65" s="13" customFormat="1" ht="11.25">
      <c r="B1433" s="155"/>
      <c r="D1433" s="149" t="s">
        <v>157</v>
      </c>
      <c r="E1433" s="156" t="s">
        <v>19</v>
      </c>
      <c r="F1433" s="157" t="s">
        <v>1316</v>
      </c>
      <c r="H1433" s="158">
        <v>8.39</v>
      </c>
      <c r="I1433" s="159"/>
      <c r="L1433" s="155"/>
      <c r="M1433" s="160"/>
      <c r="T1433" s="161"/>
      <c r="AT1433" s="156" t="s">
        <v>157</v>
      </c>
      <c r="AU1433" s="156" t="s">
        <v>82</v>
      </c>
      <c r="AV1433" s="13" t="s">
        <v>82</v>
      </c>
      <c r="AW1433" s="13" t="s">
        <v>33</v>
      </c>
      <c r="AX1433" s="13" t="s">
        <v>72</v>
      </c>
      <c r="AY1433" s="156" t="s">
        <v>146</v>
      </c>
    </row>
    <row r="1434" spans="2:65" s="12" customFormat="1" ht="11.25">
      <c r="B1434" s="148"/>
      <c r="D1434" s="149" t="s">
        <v>157</v>
      </c>
      <c r="E1434" s="150" t="s">
        <v>19</v>
      </c>
      <c r="F1434" s="151" t="s">
        <v>1011</v>
      </c>
      <c r="H1434" s="150" t="s">
        <v>19</v>
      </c>
      <c r="I1434" s="152"/>
      <c r="L1434" s="148"/>
      <c r="M1434" s="153"/>
      <c r="T1434" s="154"/>
      <c r="AT1434" s="150" t="s">
        <v>157</v>
      </c>
      <c r="AU1434" s="150" t="s">
        <v>82</v>
      </c>
      <c r="AV1434" s="12" t="s">
        <v>80</v>
      </c>
      <c r="AW1434" s="12" t="s">
        <v>33</v>
      </c>
      <c r="AX1434" s="12" t="s">
        <v>72</v>
      </c>
      <c r="AY1434" s="150" t="s">
        <v>146</v>
      </c>
    </row>
    <row r="1435" spans="2:65" s="13" customFormat="1" ht="11.25">
      <c r="B1435" s="155"/>
      <c r="D1435" s="149" t="s">
        <v>157</v>
      </c>
      <c r="E1435" s="156" t="s">
        <v>19</v>
      </c>
      <c r="F1435" s="157" t="s">
        <v>1012</v>
      </c>
      <c r="H1435" s="158">
        <v>22.88</v>
      </c>
      <c r="I1435" s="159"/>
      <c r="L1435" s="155"/>
      <c r="M1435" s="160"/>
      <c r="T1435" s="161"/>
      <c r="AT1435" s="156" t="s">
        <v>157</v>
      </c>
      <c r="AU1435" s="156" t="s">
        <v>82</v>
      </c>
      <c r="AV1435" s="13" t="s">
        <v>82</v>
      </c>
      <c r="AW1435" s="13" t="s">
        <v>33</v>
      </c>
      <c r="AX1435" s="13" t="s">
        <v>72</v>
      </c>
      <c r="AY1435" s="156" t="s">
        <v>146</v>
      </c>
    </row>
    <row r="1436" spans="2:65" s="14" customFormat="1" ht="11.25">
      <c r="B1436" s="162"/>
      <c r="D1436" s="149" t="s">
        <v>157</v>
      </c>
      <c r="E1436" s="163" t="s">
        <v>19</v>
      </c>
      <c r="F1436" s="164" t="s">
        <v>161</v>
      </c>
      <c r="H1436" s="165">
        <v>163.79</v>
      </c>
      <c r="I1436" s="166"/>
      <c r="L1436" s="162"/>
      <c r="M1436" s="167"/>
      <c r="T1436" s="168"/>
      <c r="AT1436" s="163" t="s">
        <v>157</v>
      </c>
      <c r="AU1436" s="163" t="s">
        <v>82</v>
      </c>
      <c r="AV1436" s="14" t="s">
        <v>147</v>
      </c>
      <c r="AW1436" s="14" t="s">
        <v>33</v>
      </c>
      <c r="AX1436" s="14" t="s">
        <v>80</v>
      </c>
      <c r="AY1436" s="163" t="s">
        <v>146</v>
      </c>
    </row>
    <row r="1437" spans="2:65" s="1" customFormat="1" ht="21.75" customHeight="1">
      <c r="B1437" s="32"/>
      <c r="C1437" s="131" t="s">
        <v>1988</v>
      </c>
      <c r="D1437" s="131" t="s">
        <v>149</v>
      </c>
      <c r="E1437" s="132" t="s">
        <v>1989</v>
      </c>
      <c r="F1437" s="133" t="s">
        <v>1990</v>
      </c>
      <c r="G1437" s="134" t="s">
        <v>152</v>
      </c>
      <c r="H1437" s="135">
        <v>365.06</v>
      </c>
      <c r="I1437" s="136"/>
      <c r="J1437" s="137">
        <f>ROUND(I1437*H1437,2)</f>
        <v>0</v>
      </c>
      <c r="K1437" s="133" t="s">
        <v>638</v>
      </c>
      <c r="L1437" s="32"/>
      <c r="M1437" s="138" t="s">
        <v>19</v>
      </c>
      <c r="N1437" s="139" t="s">
        <v>43</v>
      </c>
      <c r="P1437" s="140">
        <f>O1437*H1437</f>
        <v>0</v>
      </c>
      <c r="Q1437" s="140">
        <v>4.0000000000000002E-4</v>
      </c>
      <c r="R1437" s="140">
        <f>Q1437*H1437</f>
        <v>0.14602400000000001</v>
      </c>
      <c r="S1437" s="140">
        <v>0</v>
      </c>
      <c r="T1437" s="141">
        <f>S1437*H1437</f>
        <v>0</v>
      </c>
      <c r="AR1437" s="142" t="s">
        <v>241</v>
      </c>
      <c r="AT1437" s="142" t="s">
        <v>149</v>
      </c>
      <c r="AU1437" s="142" t="s">
        <v>82</v>
      </c>
      <c r="AY1437" s="17" t="s">
        <v>146</v>
      </c>
      <c r="BE1437" s="143">
        <f>IF(N1437="základní",J1437,0)</f>
        <v>0</v>
      </c>
      <c r="BF1437" s="143">
        <f>IF(N1437="snížená",J1437,0)</f>
        <v>0</v>
      </c>
      <c r="BG1437" s="143">
        <f>IF(N1437="zákl. přenesená",J1437,0)</f>
        <v>0</v>
      </c>
      <c r="BH1437" s="143">
        <f>IF(N1437="sníž. přenesená",J1437,0)</f>
        <v>0</v>
      </c>
      <c r="BI1437" s="143">
        <f>IF(N1437="nulová",J1437,0)</f>
        <v>0</v>
      </c>
      <c r="BJ1437" s="17" t="s">
        <v>80</v>
      </c>
      <c r="BK1437" s="143">
        <f>ROUND(I1437*H1437,2)</f>
        <v>0</v>
      </c>
      <c r="BL1437" s="17" t="s">
        <v>241</v>
      </c>
      <c r="BM1437" s="142" t="s">
        <v>1991</v>
      </c>
    </row>
    <row r="1438" spans="2:65" s="1" customFormat="1" ht="11.25">
      <c r="B1438" s="32"/>
      <c r="D1438" s="144" t="s">
        <v>155</v>
      </c>
      <c r="F1438" s="145" t="s">
        <v>1992</v>
      </c>
      <c r="I1438" s="146"/>
      <c r="L1438" s="32"/>
      <c r="M1438" s="147"/>
      <c r="T1438" s="53"/>
      <c r="AT1438" s="17" t="s">
        <v>155</v>
      </c>
      <c r="AU1438" s="17" t="s">
        <v>82</v>
      </c>
    </row>
    <row r="1439" spans="2:65" s="12" customFormat="1" ht="11.25">
      <c r="B1439" s="148"/>
      <c r="D1439" s="149" t="s">
        <v>157</v>
      </c>
      <c r="E1439" s="150" t="s">
        <v>19</v>
      </c>
      <c r="F1439" s="151" t="s">
        <v>517</v>
      </c>
      <c r="H1439" s="150" t="s">
        <v>19</v>
      </c>
      <c r="I1439" s="152"/>
      <c r="L1439" s="148"/>
      <c r="M1439" s="153"/>
      <c r="T1439" s="154"/>
      <c r="AT1439" s="150" t="s">
        <v>157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146</v>
      </c>
    </row>
    <row r="1440" spans="2:65" s="13" customFormat="1" ht="11.25">
      <c r="B1440" s="155"/>
      <c r="D1440" s="149" t="s">
        <v>157</v>
      </c>
      <c r="E1440" s="156" t="s">
        <v>19</v>
      </c>
      <c r="F1440" s="157" t="s">
        <v>518</v>
      </c>
      <c r="H1440" s="158">
        <v>29.3</v>
      </c>
      <c r="I1440" s="159"/>
      <c r="L1440" s="155"/>
      <c r="M1440" s="160"/>
      <c r="T1440" s="161"/>
      <c r="AT1440" s="156" t="s">
        <v>157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146</v>
      </c>
    </row>
    <row r="1441" spans="2:51" s="12" customFormat="1" ht="11.25">
      <c r="B1441" s="148"/>
      <c r="D1441" s="149" t="s">
        <v>157</v>
      </c>
      <c r="E1441" s="150" t="s">
        <v>19</v>
      </c>
      <c r="F1441" s="151" t="s">
        <v>519</v>
      </c>
      <c r="H1441" s="150" t="s">
        <v>19</v>
      </c>
      <c r="I1441" s="152"/>
      <c r="L1441" s="148"/>
      <c r="M1441" s="153"/>
      <c r="T1441" s="154"/>
      <c r="AT1441" s="150" t="s">
        <v>157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146</v>
      </c>
    </row>
    <row r="1442" spans="2:51" s="13" customFormat="1" ht="11.25">
      <c r="B1442" s="155"/>
      <c r="D1442" s="149" t="s">
        <v>157</v>
      </c>
      <c r="E1442" s="156" t="s">
        <v>19</v>
      </c>
      <c r="F1442" s="157" t="s">
        <v>520</v>
      </c>
      <c r="H1442" s="158">
        <v>15.02</v>
      </c>
      <c r="I1442" s="159"/>
      <c r="L1442" s="155"/>
      <c r="M1442" s="160"/>
      <c r="T1442" s="161"/>
      <c r="AT1442" s="156" t="s">
        <v>157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146</v>
      </c>
    </row>
    <row r="1443" spans="2:51" s="12" customFormat="1" ht="11.25">
      <c r="B1443" s="148"/>
      <c r="D1443" s="149" t="s">
        <v>157</v>
      </c>
      <c r="E1443" s="150" t="s">
        <v>19</v>
      </c>
      <c r="F1443" s="151" t="s">
        <v>521</v>
      </c>
      <c r="H1443" s="150" t="s">
        <v>19</v>
      </c>
      <c r="I1443" s="152"/>
      <c r="L1443" s="148"/>
      <c r="M1443" s="153"/>
      <c r="T1443" s="154"/>
      <c r="AT1443" s="150" t="s">
        <v>157</v>
      </c>
      <c r="AU1443" s="150" t="s">
        <v>82</v>
      </c>
      <c r="AV1443" s="12" t="s">
        <v>80</v>
      </c>
      <c r="AW1443" s="12" t="s">
        <v>33</v>
      </c>
      <c r="AX1443" s="12" t="s">
        <v>72</v>
      </c>
      <c r="AY1443" s="150" t="s">
        <v>146</v>
      </c>
    </row>
    <row r="1444" spans="2:51" s="13" customFormat="1" ht="11.25">
      <c r="B1444" s="155"/>
      <c r="D1444" s="149" t="s">
        <v>157</v>
      </c>
      <c r="E1444" s="156" t="s">
        <v>19</v>
      </c>
      <c r="F1444" s="157" t="s">
        <v>522</v>
      </c>
      <c r="H1444" s="158">
        <v>10.64</v>
      </c>
      <c r="I1444" s="159"/>
      <c r="L1444" s="155"/>
      <c r="M1444" s="160"/>
      <c r="T1444" s="161"/>
      <c r="AT1444" s="156" t="s">
        <v>157</v>
      </c>
      <c r="AU1444" s="156" t="s">
        <v>82</v>
      </c>
      <c r="AV1444" s="13" t="s">
        <v>82</v>
      </c>
      <c r="AW1444" s="13" t="s">
        <v>33</v>
      </c>
      <c r="AX1444" s="13" t="s">
        <v>72</v>
      </c>
      <c r="AY1444" s="156" t="s">
        <v>146</v>
      </c>
    </row>
    <row r="1445" spans="2:51" s="12" customFormat="1" ht="11.25">
      <c r="B1445" s="148"/>
      <c r="D1445" s="149" t="s">
        <v>157</v>
      </c>
      <c r="E1445" s="150" t="s">
        <v>19</v>
      </c>
      <c r="F1445" s="151" t="s">
        <v>1003</v>
      </c>
      <c r="H1445" s="150" t="s">
        <v>19</v>
      </c>
      <c r="I1445" s="152"/>
      <c r="L1445" s="148"/>
      <c r="M1445" s="153"/>
      <c r="T1445" s="154"/>
      <c r="AT1445" s="150" t="s">
        <v>157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146</v>
      </c>
    </row>
    <row r="1446" spans="2:51" s="13" customFormat="1" ht="11.25">
      <c r="B1446" s="155"/>
      <c r="D1446" s="149" t="s">
        <v>157</v>
      </c>
      <c r="E1446" s="156" t="s">
        <v>19</v>
      </c>
      <c r="F1446" s="157" t="s">
        <v>1004</v>
      </c>
      <c r="H1446" s="158">
        <v>8.35</v>
      </c>
      <c r="I1446" s="159"/>
      <c r="L1446" s="155"/>
      <c r="M1446" s="160"/>
      <c r="T1446" s="161"/>
      <c r="AT1446" s="156" t="s">
        <v>157</v>
      </c>
      <c r="AU1446" s="156" t="s">
        <v>82</v>
      </c>
      <c r="AV1446" s="13" t="s">
        <v>82</v>
      </c>
      <c r="AW1446" s="13" t="s">
        <v>33</v>
      </c>
      <c r="AX1446" s="13" t="s">
        <v>72</v>
      </c>
      <c r="AY1446" s="156" t="s">
        <v>146</v>
      </c>
    </row>
    <row r="1447" spans="2:51" s="12" customFormat="1" ht="11.25">
      <c r="B1447" s="148"/>
      <c r="D1447" s="149" t="s">
        <v>157</v>
      </c>
      <c r="E1447" s="150" t="s">
        <v>19</v>
      </c>
      <c r="F1447" s="151" t="s">
        <v>1005</v>
      </c>
      <c r="H1447" s="150" t="s">
        <v>19</v>
      </c>
      <c r="I1447" s="152"/>
      <c r="L1447" s="148"/>
      <c r="M1447" s="153"/>
      <c r="T1447" s="154"/>
      <c r="AT1447" s="150" t="s">
        <v>157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146</v>
      </c>
    </row>
    <row r="1448" spans="2:51" s="13" customFormat="1" ht="11.25">
      <c r="B1448" s="155"/>
      <c r="D1448" s="149" t="s">
        <v>157</v>
      </c>
      <c r="E1448" s="156" t="s">
        <v>19</v>
      </c>
      <c r="F1448" s="157" t="s">
        <v>1006</v>
      </c>
      <c r="H1448" s="158">
        <v>21.48</v>
      </c>
      <c r="I1448" s="159"/>
      <c r="L1448" s="155"/>
      <c r="M1448" s="160"/>
      <c r="T1448" s="161"/>
      <c r="AT1448" s="156" t="s">
        <v>157</v>
      </c>
      <c r="AU1448" s="156" t="s">
        <v>82</v>
      </c>
      <c r="AV1448" s="13" t="s">
        <v>82</v>
      </c>
      <c r="AW1448" s="13" t="s">
        <v>33</v>
      </c>
      <c r="AX1448" s="13" t="s">
        <v>72</v>
      </c>
      <c r="AY1448" s="156" t="s">
        <v>146</v>
      </c>
    </row>
    <row r="1449" spans="2:51" s="12" customFormat="1" ht="11.25">
      <c r="B1449" s="148"/>
      <c r="D1449" s="149" t="s">
        <v>157</v>
      </c>
      <c r="E1449" s="150" t="s">
        <v>19</v>
      </c>
      <c r="F1449" s="151" t="s">
        <v>1007</v>
      </c>
      <c r="H1449" s="150" t="s">
        <v>19</v>
      </c>
      <c r="I1449" s="152"/>
      <c r="L1449" s="148"/>
      <c r="M1449" s="153"/>
      <c r="T1449" s="154"/>
      <c r="AT1449" s="150" t="s">
        <v>157</v>
      </c>
      <c r="AU1449" s="150" t="s">
        <v>82</v>
      </c>
      <c r="AV1449" s="12" t="s">
        <v>80</v>
      </c>
      <c r="AW1449" s="12" t="s">
        <v>33</v>
      </c>
      <c r="AX1449" s="12" t="s">
        <v>72</v>
      </c>
      <c r="AY1449" s="150" t="s">
        <v>146</v>
      </c>
    </row>
    <row r="1450" spans="2:51" s="13" customFormat="1" ht="11.25">
      <c r="B1450" s="155"/>
      <c r="D1450" s="149" t="s">
        <v>157</v>
      </c>
      <c r="E1450" s="156" t="s">
        <v>19</v>
      </c>
      <c r="F1450" s="157" t="s">
        <v>1008</v>
      </c>
      <c r="H1450" s="158">
        <v>11.28</v>
      </c>
      <c r="I1450" s="159"/>
      <c r="L1450" s="155"/>
      <c r="M1450" s="160"/>
      <c r="T1450" s="161"/>
      <c r="AT1450" s="156" t="s">
        <v>157</v>
      </c>
      <c r="AU1450" s="156" t="s">
        <v>82</v>
      </c>
      <c r="AV1450" s="13" t="s">
        <v>82</v>
      </c>
      <c r="AW1450" s="13" t="s">
        <v>33</v>
      </c>
      <c r="AX1450" s="13" t="s">
        <v>72</v>
      </c>
      <c r="AY1450" s="156" t="s">
        <v>146</v>
      </c>
    </row>
    <row r="1451" spans="2:51" s="12" customFormat="1" ht="11.25">
      <c r="B1451" s="148"/>
      <c r="D1451" s="149" t="s">
        <v>157</v>
      </c>
      <c r="E1451" s="150" t="s">
        <v>19</v>
      </c>
      <c r="F1451" s="151" t="s">
        <v>1009</v>
      </c>
      <c r="H1451" s="150" t="s">
        <v>19</v>
      </c>
      <c r="I1451" s="152"/>
      <c r="L1451" s="148"/>
      <c r="M1451" s="153"/>
      <c r="T1451" s="154"/>
      <c r="AT1451" s="150" t="s">
        <v>157</v>
      </c>
      <c r="AU1451" s="150" t="s">
        <v>82</v>
      </c>
      <c r="AV1451" s="12" t="s">
        <v>80</v>
      </c>
      <c r="AW1451" s="12" t="s">
        <v>33</v>
      </c>
      <c r="AX1451" s="12" t="s">
        <v>72</v>
      </c>
      <c r="AY1451" s="150" t="s">
        <v>146</v>
      </c>
    </row>
    <row r="1452" spans="2:51" s="13" customFormat="1" ht="11.25">
      <c r="B1452" s="155"/>
      <c r="D1452" s="149" t="s">
        <v>157</v>
      </c>
      <c r="E1452" s="156" t="s">
        <v>19</v>
      </c>
      <c r="F1452" s="157" t="s">
        <v>1010</v>
      </c>
      <c r="H1452" s="158">
        <v>8.69</v>
      </c>
      <c r="I1452" s="159"/>
      <c r="L1452" s="155"/>
      <c r="M1452" s="160"/>
      <c r="T1452" s="161"/>
      <c r="AT1452" s="156" t="s">
        <v>157</v>
      </c>
      <c r="AU1452" s="156" t="s">
        <v>82</v>
      </c>
      <c r="AV1452" s="13" t="s">
        <v>82</v>
      </c>
      <c r="AW1452" s="13" t="s">
        <v>33</v>
      </c>
      <c r="AX1452" s="13" t="s">
        <v>72</v>
      </c>
      <c r="AY1452" s="156" t="s">
        <v>146</v>
      </c>
    </row>
    <row r="1453" spans="2:51" s="12" customFormat="1" ht="11.25">
      <c r="B1453" s="148"/>
      <c r="D1453" s="149" t="s">
        <v>157</v>
      </c>
      <c r="E1453" s="150" t="s">
        <v>19</v>
      </c>
      <c r="F1453" s="151" t="s">
        <v>1011</v>
      </c>
      <c r="H1453" s="150" t="s">
        <v>19</v>
      </c>
      <c r="I1453" s="152"/>
      <c r="L1453" s="148"/>
      <c r="M1453" s="153"/>
      <c r="T1453" s="154"/>
      <c r="AT1453" s="150" t="s">
        <v>157</v>
      </c>
      <c r="AU1453" s="150" t="s">
        <v>82</v>
      </c>
      <c r="AV1453" s="12" t="s">
        <v>80</v>
      </c>
      <c r="AW1453" s="12" t="s">
        <v>33</v>
      </c>
      <c r="AX1453" s="12" t="s">
        <v>72</v>
      </c>
      <c r="AY1453" s="150" t="s">
        <v>146</v>
      </c>
    </row>
    <row r="1454" spans="2:51" s="13" customFormat="1" ht="11.25">
      <c r="B1454" s="155"/>
      <c r="D1454" s="149" t="s">
        <v>157</v>
      </c>
      <c r="E1454" s="156" t="s">
        <v>19</v>
      </c>
      <c r="F1454" s="157" t="s">
        <v>1012</v>
      </c>
      <c r="H1454" s="158">
        <v>22.88</v>
      </c>
      <c r="I1454" s="159"/>
      <c r="L1454" s="155"/>
      <c r="M1454" s="160"/>
      <c r="T1454" s="161"/>
      <c r="AT1454" s="156" t="s">
        <v>157</v>
      </c>
      <c r="AU1454" s="156" t="s">
        <v>82</v>
      </c>
      <c r="AV1454" s="13" t="s">
        <v>82</v>
      </c>
      <c r="AW1454" s="13" t="s">
        <v>33</v>
      </c>
      <c r="AX1454" s="13" t="s">
        <v>72</v>
      </c>
      <c r="AY1454" s="156" t="s">
        <v>146</v>
      </c>
    </row>
    <row r="1455" spans="2:51" s="12" customFormat="1" ht="11.25">
      <c r="B1455" s="148"/>
      <c r="D1455" s="149" t="s">
        <v>157</v>
      </c>
      <c r="E1455" s="150" t="s">
        <v>19</v>
      </c>
      <c r="F1455" s="151" t="s">
        <v>1077</v>
      </c>
      <c r="H1455" s="150" t="s">
        <v>19</v>
      </c>
      <c r="I1455" s="152"/>
      <c r="L1455" s="148"/>
      <c r="M1455" s="153"/>
      <c r="T1455" s="154"/>
      <c r="AT1455" s="150" t="s">
        <v>157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146</v>
      </c>
    </row>
    <row r="1456" spans="2:51" s="13" customFormat="1" ht="11.25">
      <c r="B1456" s="155"/>
      <c r="D1456" s="149" t="s">
        <v>157</v>
      </c>
      <c r="E1456" s="156" t="s">
        <v>19</v>
      </c>
      <c r="F1456" s="157" t="s">
        <v>1078</v>
      </c>
      <c r="H1456" s="158">
        <v>2.39</v>
      </c>
      <c r="I1456" s="159"/>
      <c r="L1456" s="155"/>
      <c r="M1456" s="160"/>
      <c r="T1456" s="161"/>
      <c r="AT1456" s="156" t="s">
        <v>157</v>
      </c>
      <c r="AU1456" s="156" t="s">
        <v>82</v>
      </c>
      <c r="AV1456" s="13" t="s">
        <v>82</v>
      </c>
      <c r="AW1456" s="13" t="s">
        <v>33</v>
      </c>
      <c r="AX1456" s="13" t="s">
        <v>72</v>
      </c>
      <c r="AY1456" s="156" t="s">
        <v>146</v>
      </c>
    </row>
    <row r="1457" spans="2:65" s="12" customFormat="1" ht="11.25">
      <c r="B1457" s="148"/>
      <c r="D1457" s="149" t="s">
        <v>157</v>
      </c>
      <c r="E1457" s="150" t="s">
        <v>19</v>
      </c>
      <c r="F1457" s="151" t="s">
        <v>1013</v>
      </c>
      <c r="H1457" s="150" t="s">
        <v>19</v>
      </c>
      <c r="I1457" s="152"/>
      <c r="L1457" s="148"/>
      <c r="M1457" s="153"/>
      <c r="T1457" s="154"/>
      <c r="AT1457" s="150" t="s">
        <v>157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146</v>
      </c>
    </row>
    <row r="1458" spans="2:65" s="13" customFormat="1" ht="11.25">
      <c r="B1458" s="155"/>
      <c r="D1458" s="149" t="s">
        <v>157</v>
      </c>
      <c r="E1458" s="156" t="s">
        <v>19</v>
      </c>
      <c r="F1458" s="157" t="s">
        <v>1014</v>
      </c>
      <c r="H1458" s="158">
        <v>9.36</v>
      </c>
      <c r="I1458" s="159"/>
      <c r="L1458" s="155"/>
      <c r="M1458" s="160"/>
      <c r="T1458" s="161"/>
      <c r="AT1458" s="156" t="s">
        <v>157</v>
      </c>
      <c r="AU1458" s="156" t="s">
        <v>82</v>
      </c>
      <c r="AV1458" s="13" t="s">
        <v>82</v>
      </c>
      <c r="AW1458" s="13" t="s">
        <v>33</v>
      </c>
      <c r="AX1458" s="13" t="s">
        <v>72</v>
      </c>
      <c r="AY1458" s="156" t="s">
        <v>146</v>
      </c>
    </row>
    <row r="1459" spans="2:65" s="12" customFormat="1" ht="11.25">
      <c r="B1459" s="148"/>
      <c r="D1459" s="149" t="s">
        <v>157</v>
      </c>
      <c r="E1459" s="150" t="s">
        <v>19</v>
      </c>
      <c r="F1459" s="151" t="s">
        <v>1488</v>
      </c>
      <c r="H1459" s="150" t="s">
        <v>19</v>
      </c>
      <c r="I1459" s="152"/>
      <c r="L1459" s="148"/>
      <c r="M1459" s="153"/>
      <c r="T1459" s="154"/>
      <c r="AT1459" s="150" t="s">
        <v>157</v>
      </c>
      <c r="AU1459" s="150" t="s">
        <v>82</v>
      </c>
      <c r="AV1459" s="12" t="s">
        <v>80</v>
      </c>
      <c r="AW1459" s="12" t="s">
        <v>33</v>
      </c>
      <c r="AX1459" s="12" t="s">
        <v>72</v>
      </c>
      <c r="AY1459" s="150" t="s">
        <v>146</v>
      </c>
    </row>
    <row r="1460" spans="2:65" s="13" customFormat="1" ht="11.25">
      <c r="B1460" s="155"/>
      <c r="D1460" s="149" t="s">
        <v>157</v>
      </c>
      <c r="E1460" s="156" t="s">
        <v>19</v>
      </c>
      <c r="F1460" s="157" t="s">
        <v>1489</v>
      </c>
      <c r="H1460" s="158">
        <v>25.46</v>
      </c>
      <c r="I1460" s="159"/>
      <c r="L1460" s="155"/>
      <c r="M1460" s="160"/>
      <c r="T1460" s="161"/>
      <c r="AT1460" s="156" t="s">
        <v>157</v>
      </c>
      <c r="AU1460" s="156" t="s">
        <v>82</v>
      </c>
      <c r="AV1460" s="13" t="s">
        <v>82</v>
      </c>
      <c r="AW1460" s="13" t="s">
        <v>33</v>
      </c>
      <c r="AX1460" s="13" t="s">
        <v>72</v>
      </c>
      <c r="AY1460" s="156" t="s">
        <v>146</v>
      </c>
    </row>
    <row r="1461" spans="2:65" s="12" customFormat="1" ht="11.25">
      <c r="B1461" s="148"/>
      <c r="D1461" s="149" t="s">
        <v>157</v>
      </c>
      <c r="E1461" s="150" t="s">
        <v>19</v>
      </c>
      <c r="F1461" s="151" t="s">
        <v>1490</v>
      </c>
      <c r="H1461" s="150" t="s">
        <v>19</v>
      </c>
      <c r="I1461" s="152"/>
      <c r="L1461" s="148"/>
      <c r="M1461" s="153"/>
      <c r="T1461" s="154"/>
      <c r="AT1461" s="150" t="s">
        <v>157</v>
      </c>
      <c r="AU1461" s="150" t="s">
        <v>82</v>
      </c>
      <c r="AV1461" s="12" t="s">
        <v>80</v>
      </c>
      <c r="AW1461" s="12" t="s">
        <v>33</v>
      </c>
      <c r="AX1461" s="12" t="s">
        <v>72</v>
      </c>
      <c r="AY1461" s="150" t="s">
        <v>146</v>
      </c>
    </row>
    <row r="1462" spans="2:65" s="13" customFormat="1" ht="11.25">
      <c r="B1462" s="155"/>
      <c r="D1462" s="149" t="s">
        <v>157</v>
      </c>
      <c r="E1462" s="156" t="s">
        <v>19</v>
      </c>
      <c r="F1462" s="157" t="s">
        <v>1491</v>
      </c>
      <c r="H1462" s="158">
        <v>18.66</v>
      </c>
      <c r="I1462" s="159"/>
      <c r="L1462" s="155"/>
      <c r="M1462" s="160"/>
      <c r="T1462" s="161"/>
      <c r="AT1462" s="156" t="s">
        <v>157</v>
      </c>
      <c r="AU1462" s="156" t="s">
        <v>82</v>
      </c>
      <c r="AV1462" s="13" t="s">
        <v>82</v>
      </c>
      <c r="AW1462" s="13" t="s">
        <v>33</v>
      </c>
      <c r="AX1462" s="13" t="s">
        <v>72</v>
      </c>
      <c r="AY1462" s="156" t="s">
        <v>146</v>
      </c>
    </row>
    <row r="1463" spans="2:65" s="12" customFormat="1" ht="11.25">
      <c r="B1463" s="148"/>
      <c r="D1463" s="149" t="s">
        <v>157</v>
      </c>
      <c r="E1463" s="150" t="s">
        <v>19</v>
      </c>
      <c r="F1463" s="151" t="s">
        <v>1492</v>
      </c>
      <c r="H1463" s="150" t="s">
        <v>19</v>
      </c>
      <c r="I1463" s="152"/>
      <c r="L1463" s="148"/>
      <c r="M1463" s="153"/>
      <c r="T1463" s="154"/>
      <c r="AT1463" s="150" t="s">
        <v>157</v>
      </c>
      <c r="AU1463" s="150" t="s">
        <v>82</v>
      </c>
      <c r="AV1463" s="12" t="s">
        <v>80</v>
      </c>
      <c r="AW1463" s="12" t="s">
        <v>33</v>
      </c>
      <c r="AX1463" s="12" t="s">
        <v>72</v>
      </c>
      <c r="AY1463" s="150" t="s">
        <v>146</v>
      </c>
    </row>
    <row r="1464" spans="2:65" s="13" customFormat="1" ht="11.25">
      <c r="B1464" s="155"/>
      <c r="D1464" s="149" t="s">
        <v>157</v>
      </c>
      <c r="E1464" s="156" t="s">
        <v>19</v>
      </c>
      <c r="F1464" s="157" t="s">
        <v>1493</v>
      </c>
      <c r="H1464" s="158">
        <v>39.909999999999997</v>
      </c>
      <c r="I1464" s="159"/>
      <c r="L1464" s="155"/>
      <c r="M1464" s="160"/>
      <c r="T1464" s="161"/>
      <c r="AT1464" s="156" t="s">
        <v>157</v>
      </c>
      <c r="AU1464" s="156" t="s">
        <v>82</v>
      </c>
      <c r="AV1464" s="13" t="s">
        <v>82</v>
      </c>
      <c r="AW1464" s="13" t="s">
        <v>33</v>
      </c>
      <c r="AX1464" s="13" t="s">
        <v>72</v>
      </c>
      <c r="AY1464" s="156" t="s">
        <v>146</v>
      </c>
    </row>
    <row r="1465" spans="2:65" s="12" customFormat="1" ht="11.25">
      <c r="B1465" s="148"/>
      <c r="D1465" s="149" t="s">
        <v>157</v>
      </c>
      <c r="E1465" s="150" t="s">
        <v>19</v>
      </c>
      <c r="F1465" s="151" t="s">
        <v>1494</v>
      </c>
      <c r="H1465" s="150" t="s">
        <v>19</v>
      </c>
      <c r="I1465" s="152"/>
      <c r="L1465" s="148"/>
      <c r="M1465" s="153"/>
      <c r="T1465" s="154"/>
      <c r="AT1465" s="150" t="s">
        <v>157</v>
      </c>
      <c r="AU1465" s="150" t="s">
        <v>82</v>
      </c>
      <c r="AV1465" s="12" t="s">
        <v>80</v>
      </c>
      <c r="AW1465" s="12" t="s">
        <v>33</v>
      </c>
      <c r="AX1465" s="12" t="s">
        <v>72</v>
      </c>
      <c r="AY1465" s="150" t="s">
        <v>146</v>
      </c>
    </row>
    <row r="1466" spans="2:65" s="13" customFormat="1" ht="11.25">
      <c r="B1466" s="155"/>
      <c r="D1466" s="149" t="s">
        <v>157</v>
      </c>
      <c r="E1466" s="156" t="s">
        <v>19</v>
      </c>
      <c r="F1466" s="157" t="s">
        <v>1495</v>
      </c>
      <c r="H1466" s="158">
        <v>39.43</v>
      </c>
      <c r="I1466" s="159"/>
      <c r="L1466" s="155"/>
      <c r="M1466" s="160"/>
      <c r="T1466" s="161"/>
      <c r="AT1466" s="156" t="s">
        <v>157</v>
      </c>
      <c r="AU1466" s="156" t="s">
        <v>82</v>
      </c>
      <c r="AV1466" s="13" t="s">
        <v>82</v>
      </c>
      <c r="AW1466" s="13" t="s">
        <v>33</v>
      </c>
      <c r="AX1466" s="13" t="s">
        <v>72</v>
      </c>
      <c r="AY1466" s="156" t="s">
        <v>146</v>
      </c>
    </row>
    <row r="1467" spans="2:65" s="12" customFormat="1" ht="11.25">
      <c r="B1467" s="148"/>
      <c r="D1467" s="149" t="s">
        <v>157</v>
      </c>
      <c r="E1467" s="150" t="s">
        <v>19</v>
      </c>
      <c r="F1467" s="151" t="s">
        <v>1496</v>
      </c>
      <c r="H1467" s="150" t="s">
        <v>19</v>
      </c>
      <c r="I1467" s="152"/>
      <c r="L1467" s="148"/>
      <c r="M1467" s="153"/>
      <c r="T1467" s="154"/>
      <c r="AT1467" s="150" t="s">
        <v>157</v>
      </c>
      <c r="AU1467" s="150" t="s">
        <v>82</v>
      </c>
      <c r="AV1467" s="12" t="s">
        <v>80</v>
      </c>
      <c r="AW1467" s="12" t="s">
        <v>33</v>
      </c>
      <c r="AX1467" s="12" t="s">
        <v>72</v>
      </c>
      <c r="AY1467" s="150" t="s">
        <v>146</v>
      </c>
    </row>
    <row r="1468" spans="2:65" s="13" customFormat="1" ht="11.25">
      <c r="B1468" s="155"/>
      <c r="D1468" s="149" t="s">
        <v>157</v>
      </c>
      <c r="E1468" s="156" t="s">
        <v>19</v>
      </c>
      <c r="F1468" s="157" t="s">
        <v>1497</v>
      </c>
      <c r="H1468" s="158">
        <v>11.59</v>
      </c>
      <c r="I1468" s="159"/>
      <c r="L1468" s="155"/>
      <c r="M1468" s="160"/>
      <c r="T1468" s="161"/>
      <c r="AT1468" s="156" t="s">
        <v>157</v>
      </c>
      <c r="AU1468" s="156" t="s">
        <v>82</v>
      </c>
      <c r="AV1468" s="13" t="s">
        <v>82</v>
      </c>
      <c r="AW1468" s="13" t="s">
        <v>33</v>
      </c>
      <c r="AX1468" s="13" t="s">
        <v>72</v>
      </c>
      <c r="AY1468" s="156" t="s">
        <v>146</v>
      </c>
    </row>
    <row r="1469" spans="2:65" s="12" customFormat="1" ht="11.25">
      <c r="B1469" s="148"/>
      <c r="D1469" s="149" t="s">
        <v>157</v>
      </c>
      <c r="E1469" s="150" t="s">
        <v>19</v>
      </c>
      <c r="F1469" s="151" t="s">
        <v>1502</v>
      </c>
      <c r="H1469" s="150" t="s">
        <v>19</v>
      </c>
      <c r="I1469" s="152"/>
      <c r="L1469" s="148"/>
      <c r="M1469" s="153"/>
      <c r="T1469" s="154"/>
      <c r="AT1469" s="150" t="s">
        <v>157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146</v>
      </c>
    </row>
    <row r="1470" spans="2:65" s="13" customFormat="1" ht="11.25">
      <c r="B1470" s="155"/>
      <c r="D1470" s="149" t="s">
        <v>157</v>
      </c>
      <c r="E1470" s="156" t="s">
        <v>19</v>
      </c>
      <c r="F1470" s="157" t="s">
        <v>1503</v>
      </c>
      <c r="H1470" s="158">
        <v>90.62</v>
      </c>
      <c r="I1470" s="159"/>
      <c r="L1470" s="155"/>
      <c r="M1470" s="160"/>
      <c r="T1470" s="161"/>
      <c r="AT1470" s="156" t="s">
        <v>157</v>
      </c>
      <c r="AU1470" s="156" t="s">
        <v>82</v>
      </c>
      <c r="AV1470" s="13" t="s">
        <v>82</v>
      </c>
      <c r="AW1470" s="13" t="s">
        <v>33</v>
      </c>
      <c r="AX1470" s="13" t="s">
        <v>72</v>
      </c>
      <c r="AY1470" s="156" t="s">
        <v>146</v>
      </c>
    </row>
    <row r="1471" spans="2:65" s="14" customFormat="1" ht="11.25">
      <c r="B1471" s="162"/>
      <c r="D1471" s="149" t="s">
        <v>157</v>
      </c>
      <c r="E1471" s="163" t="s">
        <v>19</v>
      </c>
      <c r="F1471" s="164" t="s">
        <v>161</v>
      </c>
      <c r="H1471" s="165">
        <v>365.06</v>
      </c>
      <c r="I1471" s="166"/>
      <c r="L1471" s="162"/>
      <c r="M1471" s="167"/>
      <c r="T1471" s="168"/>
      <c r="AT1471" s="163" t="s">
        <v>157</v>
      </c>
      <c r="AU1471" s="163" t="s">
        <v>82</v>
      </c>
      <c r="AV1471" s="14" t="s">
        <v>147</v>
      </c>
      <c r="AW1471" s="14" t="s">
        <v>33</v>
      </c>
      <c r="AX1471" s="14" t="s">
        <v>80</v>
      </c>
      <c r="AY1471" s="163" t="s">
        <v>146</v>
      </c>
    </row>
    <row r="1472" spans="2:65" s="1" customFormat="1" ht="16.5" customHeight="1">
      <c r="B1472" s="32"/>
      <c r="C1472" s="174" t="s">
        <v>1993</v>
      </c>
      <c r="D1472" s="174" t="s">
        <v>392</v>
      </c>
      <c r="E1472" s="175" t="s">
        <v>1994</v>
      </c>
      <c r="F1472" s="176" t="s">
        <v>1995</v>
      </c>
      <c r="G1472" s="177" t="s">
        <v>152</v>
      </c>
      <c r="H1472" s="178">
        <v>401.56599999999997</v>
      </c>
      <c r="I1472" s="179"/>
      <c r="J1472" s="180">
        <f>ROUND(I1472*H1472,2)</f>
        <v>0</v>
      </c>
      <c r="K1472" s="176" t="s">
        <v>638</v>
      </c>
      <c r="L1472" s="181"/>
      <c r="M1472" s="182" t="s">
        <v>19</v>
      </c>
      <c r="N1472" s="183" t="s">
        <v>43</v>
      </c>
      <c r="P1472" s="140">
        <f>O1472*H1472</f>
        <v>0</v>
      </c>
      <c r="Q1472" s="140">
        <v>3.3999999999999998E-3</v>
      </c>
      <c r="R1472" s="140">
        <f>Q1472*H1472</f>
        <v>1.3653243999999998</v>
      </c>
      <c r="S1472" s="140">
        <v>0</v>
      </c>
      <c r="T1472" s="141">
        <f>S1472*H1472</f>
        <v>0</v>
      </c>
      <c r="AR1472" s="142" t="s">
        <v>335</v>
      </c>
      <c r="AT1472" s="142" t="s">
        <v>392</v>
      </c>
      <c r="AU1472" s="142" t="s">
        <v>82</v>
      </c>
      <c r="AY1472" s="17" t="s">
        <v>146</v>
      </c>
      <c r="BE1472" s="143">
        <f>IF(N1472="základní",J1472,0)</f>
        <v>0</v>
      </c>
      <c r="BF1472" s="143">
        <f>IF(N1472="snížená",J1472,0)</f>
        <v>0</v>
      </c>
      <c r="BG1472" s="143">
        <f>IF(N1472="zákl. přenesená",J1472,0)</f>
        <v>0</v>
      </c>
      <c r="BH1472" s="143">
        <f>IF(N1472="sníž. přenesená",J1472,0)</f>
        <v>0</v>
      </c>
      <c r="BI1472" s="143">
        <f>IF(N1472="nulová",J1472,0)</f>
        <v>0</v>
      </c>
      <c r="BJ1472" s="17" t="s">
        <v>80</v>
      </c>
      <c r="BK1472" s="143">
        <f>ROUND(I1472*H1472,2)</f>
        <v>0</v>
      </c>
      <c r="BL1472" s="17" t="s">
        <v>241</v>
      </c>
      <c r="BM1472" s="142" t="s">
        <v>1996</v>
      </c>
    </row>
    <row r="1473" spans="2:65" s="13" customFormat="1" ht="11.25">
      <c r="B1473" s="155"/>
      <c r="D1473" s="149" t="s">
        <v>157</v>
      </c>
      <c r="F1473" s="157" t="s">
        <v>1997</v>
      </c>
      <c r="H1473" s="158">
        <v>401.56599999999997</v>
      </c>
      <c r="I1473" s="159"/>
      <c r="L1473" s="155"/>
      <c r="M1473" s="160"/>
      <c r="T1473" s="161"/>
      <c r="AT1473" s="156" t="s">
        <v>157</v>
      </c>
      <c r="AU1473" s="156" t="s">
        <v>82</v>
      </c>
      <c r="AV1473" s="13" t="s">
        <v>82</v>
      </c>
      <c r="AW1473" s="13" t="s">
        <v>4</v>
      </c>
      <c r="AX1473" s="13" t="s">
        <v>80</v>
      </c>
      <c r="AY1473" s="156" t="s">
        <v>146</v>
      </c>
    </row>
    <row r="1474" spans="2:65" s="1" customFormat="1" ht="16.5" customHeight="1">
      <c r="B1474" s="32"/>
      <c r="C1474" s="131" t="s">
        <v>1998</v>
      </c>
      <c r="D1474" s="131" t="s">
        <v>149</v>
      </c>
      <c r="E1474" s="132" t="s">
        <v>1999</v>
      </c>
      <c r="F1474" s="133" t="s">
        <v>2000</v>
      </c>
      <c r="G1474" s="134" t="s">
        <v>297</v>
      </c>
      <c r="H1474" s="135">
        <v>186.6</v>
      </c>
      <c r="I1474" s="136"/>
      <c r="J1474" s="137">
        <f>ROUND(I1474*H1474,2)</f>
        <v>0</v>
      </c>
      <c r="K1474" s="133" t="s">
        <v>638</v>
      </c>
      <c r="L1474" s="32"/>
      <c r="M1474" s="138" t="s">
        <v>19</v>
      </c>
      <c r="N1474" s="139" t="s">
        <v>43</v>
      </c>
      <c r="P1474" s="140">
        <f>O1474*H1474</f>
        <v>0</v>
      </c>
      <c r="Q1474" s="140">
        <v>0</v>
      </c>
      <c r="R1474" s="140">
        <f>Q1474*H1474</f>
        <v>0</v>
      </c>
      <c r="S1474" s="140">
        <v>2.9999999999999997E-4</v>
      </c>
      <c r="T1474" s="141">
        <f>S1474*H1474</f>
        <v>5.5979999999999995E-2</v>
      </c>
      <c r="AR1474" s="142" t="s">
        <v>241</v>
      </c>
      <c r="AT1474" s="142" t="s">
        <v>149</v>
      </c>
      <c r="AU1474" s="142" t="s">
        <v>82</v>
      </c>
      <c r="AY1474" s="17" t="s">
        <v>146</v>
      </c>
      <c r="BE1474" s="143">
        <f>IF(N1474="základní",J1474,0)</f>
        <v>0</v>
      </c>
      <c r="BF1474" s="143">
        <f>IF(N1474="snížená",J1474,0)</f>
        <v>0</v>
      </c>
      <c r="BG1474" s="143">
        <f>IF(N1474="zákl. přenesená",J1474,0)</f>
        <v>0</v>
      </c>
      <c r="BH1474" s="143">
        <f>IF(N1474="sníž. přenesená",J1474,0)</f>
        <v>0</v>
      </c>
      <c r="BI1474" s="143">
        <f>IF(N1474="nulová",J1474,0)</f>
        <v>0</v>
      </c>
      <c r="BJ1474" s="17" t="s">
        <v>80</v>
      </c>
      <c r="BK1474" s="143">
        <f>ROUND(I1474*H1474,2)</f>
        <v>0</v>
      </c>
      <c r="BL1474" s="17" t="s">
        <v>241</v>
      </c>
      <c r="BM1474" s="142" t="s">
        <v>2001</v>
      </c>
    </row>
    <row r="1475" spans="2:65" s="1" customFormat="1" ht="11.25">
      <c r="B1475" s="32"/>
      <c r="D1475" s="144" t="s">
        <v>155</v>
      </c>
      <c r="F1475" s="145" t="s">
        <v>2002</v>
      </c>
      <c r="I1475" s="146"/>
      <c r="L1475" s="32"/>
      <c r="M1475" s="147"/>
      <c r="T1475" s="53"/>
      <c r="AT1475" s="17" t="s">
        <v>155</v>
      </c>
      <c r="AU1475" s="17" t="s">
        <v>82</v>
      </c>
    </row>
    <row r="1476" spans="2:65" s="12" customFormat="1" ht="11.25">
      <c r="B1476" s="148"/>
      <c r="D1476" s="149" t="s">
        <v>157</v>
      </c>
      <c r="E1476" s="150" t="s">
        <v>19</v>
      </c>
      <c r="F1476" s="151" t="s">
        <v>515</v>
      </c>
      <c r="H1476" s="150" t="s">
        <v>19</v>
      </c>
      <c r="I1476" s="152"/>
      <c r="L1476" s="148"/>
      <c r="M1476" s="153"/>
      <c r="T1476" s="154"/>
      <c r="AT1476" s="150" t="s">
        <v>157</v>
      </c>
      <c r="AU1476" s="150" t="s">
        <v>82</v>
      </c>
      <c r="AV1476" s="12" t="s">
        <v>80</v>
      </c>
      <c r="AW1476" s="12" t="s">
        <v>33</v>
      </c>
      <c r="AX1476" s="12" t="s">
        <v>72</v>
      </c>
      <c r="AY1476" s="150" t="s">
        <v>146</v>
      </c>
    </row>
    <row r="1477" spans="2:65" s="13" customFormat="1" ht="11.25">
      <c r="B1477" s="155"/>
      <c r="D1477" s="149" t="s">
        <v>157</v>
      </c>
      <c r="E1477" s="156" t="s">
        <v>19</v>
      </c>
      <c r="F1477" s="157" t="s">
        <v>2003</v>
      </c>
      <c r="H1477" s="158">
        <v>22.7</v>
      </c>
      <c r="I1477" s="159"/>
      <c r="L1477" s="155"/>
      <c r="M1477" s="160"/>
      <c r="T1477" s="161"/>
      <c r="AT1477" s="156" t="s">
        <v>157</v>
      </c>
      <c r="AU1477" s="156" t="s">
        <v>82</v>
      </c>
      <c r="AV1477" s="13" t="s">
        <v>82</v>
      </c>
      <c r="AW1477" s="13" t="s">
        <v>33</v>
      </c>
      <c r="AX1477" s="13" t="s">
        <v>72</v>
      </c>
      <c r="AY1477" s="156" t="s">
        <v>146</v>
      </c>
    </row>
    <row r="1478" spans="2:65" s="12" customFormat="1" ht="11.25">
      <c r="B1478" s="148"/>
      <c r="D1478" s="149" t="s">
        <v>157</v>
      </c>
      <c r="E1478" s="150" t="s">
        <v>19</v>
      </c>
      <c r="F1478" s="151" t="s">
        <v>517</v>
      </c>
      <c r="H1478" s="150" t="s">
        <v>19</v>
      </c>
      <c r="I1478" s="152"/>
      <c r="L1478" s="148"/>
      <c r="M1478" s="153"/>
      <c r="T1478" s="154"/>
      <c r="AT1478" s="150" t="s">
        <v>157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146</v>
      </c>
    </row>
    <row r="1479" spans="2:65" s="13" customFormat="1" ht="11.25">
      <c r="B1479" s="155"/>
      <c r="D1479" s="149" t="s">
        <v>157</v>
      </c>
      <c r="E1479" s="156" t="s">
        <v>19</v>
      </c>
      <c r="F1479" s="157" t="s">
        <v>2004</v>
      </c>
      <c r="H1479" s="158">
        <v>21.5</v>
      </c>
      <c r="I1479" s="159"/>
      <c r="L1479" s="155"/>
      <c r="M1479" s="160"/>
      <c r="T1479" s="161"/>
      <c r="AT1479" s="156" t="s">
        <v>157</v>
      </c>
      <c r="AU1479" s="156" t="s">
        <v>82</v>
      </c>
      <c r="AV1479" s="13" t="s">
        <v>82</v>
      </c>
      <c r="AW1479" s="13" t="s">
        <v>33</v>
      </c>
      <c r="AX1479" s="13" t="s">
        <v>72</v>
      </c>
      <c r="AY1479" s="156" t="s">
        <v>146</v>
      </c>
    </row>
    <row r="1480" spans="2:65" s="12" customFormat="1" ht="11.25">
      <c r="B1480" s="148"/>
      <c r="D1480" s="149" t="s">
        <v>157</v>
      </c>
      <c r="E1480" s="150" t="s">
        <v>19</v>
      </c>
      <c r="F1480" s="151" t="s">
        <v>519</v>
      </c>
      <c r="H1480" s="150" t="s">
        <v>19</v>
      </c>
      <c r="I1480" s="152"/>
      <c r="L1480" s="148"/>
      <c r="M1480" s="153"/>
      <c r="T1480" s="154"/>
      <c r="AT1480" s="150" t="s">
        <v>157</v>
      </c>
      <c r="AU1480" s="150" t="s">
        <v>82</v>
      </c>
      <c r="AV1480" s="12" t="s">
        <v>80</v>
      </c>
      <c r="AW1480" s="12" t="s">
        <v>33</v>
      </c>
      <c r="AX1480" s="12" t="s">
        <v>72</v>
      </c>
      <c r="AY1480" s="150" t="s">
        <v>146</v>
      </c>
    </row>
    <row r="1481" spans="2:65" s="13" customFormat="1" ht="11.25">
      <c r="B1481" s="155"/>
      <c r="D1481" s="149" t="s">
        <v>157</v>
      </c>
      <c r="E1481" s="156" t="s">
        <v>19</v>
      </c>
      <c r="F1481" s="157" t="s">
        <v>2005</v>
      </c>
      <c r="H1481" s="158">
        <v>19.399999999999999</v>
      </c>
      <c r="I1481" s="159"/>
      <c r="L1481" s="155"/>
      <c r="M1481" s="160"/>
      <c r="T1481" s="161"/>
      <c r="AT1481" s="156" t="s">
        <v>157</v>
      </c>
      <c r="AU1481" s="156" t="s">
        <v>82</v>
      </c>
      <c r="AV1481" s="13" t="s">
        <v>82</v>
      </c>
      <c r="AW1481" s="13" t="s">
        <v>33</v>
      </c>
      <c r="AX1481" s="13" t="s">
        <v>72</v>
      </c>
      <c r="AY1481" s="156" t="s">
        <v>146</v>
      </c>
    </row>
    <row r="1482" spans="2:65" s="12" customFormat="1" ht="11.25">
      <c r="B1482" s="148"/>
      <c r="D1482" s="149" t="s">
        <v>157</v>
      </c>
      <c r="E1482" s="150" t="s">
        <v>19</v>
      </c>
      <c r="F1482" s="151" t="s">
        <v>521</v>
      </c>
      <c r="H1482" s="150" t="s">
        <v>19</v>
      </c>
      <c r="I1482" s="152"/>
      <c r="L1482" s="148"/>
      <c r="M1482" s="153"/>
      <c r="T1482" s="154"/>
      <c r="AT1482" s="150" t="s">
        <v>157</v>
      </c>
      <c r="AU1482" s="150" t="s">
        <v>82</v>
      </c>
      <c r="AV1482" s="12" t="s">
        <v>80</v>
      </c>
      <c r="AW1482" s="12" t="s">
        <v>33</v>
      </c>
      <c r="AX1482" s="12" t="s">
        <v>72</v>
      </c>
      <c r="AY1482" s="150" t="s">
        <v>146</v>
      </c>
    </row>
    <row r="1483" spans="2:65" s="13" customFormat="1" ht="11.25">
      <c r="B1483" s="155"/>
      <c r="D1483" s="149" t="s">
        <v>157</v>
      </c>
      <c r="E1483" s="156" t="s">
        <v>19</v>
      </c>
      <c r="F1483" s="157" t="s">
        <v>2006</v>
      </c>
      <c r="H1483" s="158">
        <v>11.9</v>
      </c>
      <c r="I1483" s="159"/>
      <c r="L1483" s="155"/>
      <c r="M1483" s="160"/>
      <c r="T1483" s="161"/>
      <c r="AT1483" s="156" t="s">
        <v>157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146</v>
      </c>
    </row>
    <row r="1484" spans="2:65" s="12" customFormat="1" ht="11.25">
      <c r="B1484" s="148"/>
      <c r="D1484" s="149" t="s">
        <v>157</v>
      </c>
      <c r="E1484" s="150" t="s">
        <v>19</v>
      </c>
      <c r="F1484" s="151" t="s">
        <v>529</v>
      </c>
      <c r="H1484" s="150" t="s">
        <v>19</v>
      </c>
      <c r="I1484" s="152"/>
      <c r="L1484" s="148"/>
      <c r="M1484" s="153"/>
      <c r="T1484" s="154"/>
      <c r="AT1484" s="150" t="s">
        <v>157</v>
      </c>
      <c r="AU1484" s="150" t="s">
        <v>82</v>
      </c>
      <c r="AV1484" s="12" t="s">
        <v>80</v>
      </c>
      <c r="AW1484" s="12" t="s">
        <v>33</v>
      </c>
      <c r="AX1484" s="12" t="s">
        <v>72</v>
      </c>
      <c r="AY1484" s="150" t="s">
        <v>146</v>
      </c>
    </row>
    <row r="1485" spans="2:65" s="13" customFormat="1" ht="11.25">
      <c r="B1485" s="155"/>
      <c r="D1485" s="149" t="s">
        <v>157</v>
      </c>
      <c r="E1485" s="156" t="s">
        <v>19</v>
      </c>
      <c r="F1485" s="157" t="s">
        <v>2007</v>
      </c>
      <c r="H1485" s="158">
        <v>14.9</v>
      </c>
      <c r="I1485" s="159"/>
      <c r="L1485" s="155"/>
      <c r="M1485" s="160"/>
      <c r="T1485" s="161"/>
      <c r="AT1485" s="156" t="s">
        <v>157</v>
      </c>
      <c r="AU1485" s="156" t="s">
        <v>82</v>
      </c>
      <c r="AV1485" s="13" t="s">
        <v>82</v>
      </c>
      <c r="AW1485" s="13" t="s">
        <v>33</v>
      </c>
      <c r="AX1485" s="13" t="s">
        <v>72</v>
      </c>
      <c r="AY1485" s="156" t="s">
        <v>146</v>
      </c>
    </row>
    <row r="1486" spans="2:65" s="12" customFormat="1" ht="11.25">
      <c r="B1486" s="148"/>
      <c r="D1486" s="149" t="s">
        <v>157</v>
      </c>
      <c r="E1486" s="150" t="s">
        <v>19</v>
      </c>
      <c r="F1486" s="151" t="s">
        <v>1001</v>
      </c>
      <c r="H1486" s="150" t="s">
        <v>19</v>
      </c>
      <c r="I1486" s="152"/>
      <c r="L1486" s="148"/>
      <c r="M1486" s="153"/>
      <c r="T1486" s="154"/>
      <c r="AT1486" s="150" t="s">
        <v>157</v>
      </c>
      <c r="AU1486" s="150" t="s">
        <v>82</v>
      </c>
      <c r="AV1486" s="12" t="s">
        <v>80</v>
      </c>
      <c r="AW1486" s="12" t="s">
        <v>33</v>
      </c>
      <c r="AX1486" s="12" t="s">
        <v>72</v>
      </c>
      <c r="AY1486" s="150" t="s">
        <v>146</v>
      </c>
    </row>
    <row r="1487" spans="2:65" s="13" customFormat="1" ht="11.25">
      <c r="B1487" s="155"/>
      <c r="D1487" s="149" t="s">
        <v>157</v>
      </c>
      <c r="E1487" s="156" t="s">
        <v>19</v>
      </c>
      <c r="F1487" s="157" t="s">
        <v>2008</v>
      </c>
      <c r="H1487" s="158">
        <v>18.3</v>
      </c>
      <c r="I1487" s="159"/>
      <c r="L1487" s="155"/>
      <c r="M1487" s="160"/>
      <c r="T1487" s="161"/>
      <c r="AT1487" s="156" t="s">
        <v>157</v>
      </c>
      <c r="AU1487" s="156" t="s">
        <v>82</v>
      </c>
      <c r="AV1487" s="13" t="s">
        <v>82</v>
      </c>
      <c r="AW1487" s="13" t="s">
        <v>33</v>
      </c>
      <c r="AX1487" s="13" t="s">
        <v>72</v>
      </c>
      <c r="AY1487" s="156" t="s">
        <v>146</v>
      </c>
    </row>
    <row r="1488" spans="2:65" s="12" customFormat="1" ht="11.25">
      <c r="B1488" s="148"/>
      <c r="D1488" s="149" t="s">
        <v>157</v>
      </c>
      <c r="E1488" s="150" t="s">
        <v>19</v>
      </c>
      <c r="F1488" s="151" t="s">
        <v>1003</v>
      </c>
      <c r="H1488" s="150" t="s">
        <v>19</v>
      </c>
      <c r="I1488" s="152"/>
      <c r="L1488" s="148"/>
      <c r="M1488" s="153"/>
      <c r="T1488" s="154"/>
      <c r="AT1488" s="150" t="s">
        <v>157</v>
      </c>
      <c r="AU1488" s="150" t="s">
        <v>82</v>
      </c>
      <c r="AV1488" s="12" t="s">
        <v>80</v>
      </c>
      <c r="AW1488" s="12" t="s">
        <v>33</v>
      </c>
      <c r="AX1488" s="12" t="s">
        <v>72</v>
      </c>
      <c r="AY1488" s="150" t="s">
        <v>146</v>
      </c>
    </row>
    <row r="1489" spans="2:65" s="13" customFormat="1" ht="11.25">
      <c r="B1489" s="155"/>
      <c r="D1489" s="149" t="s">
        <v>157</v>
      </c>
      <c r="E1489" s="156" t="s">
        <v>19</v>
      </c>
      <c r="F1489" s="157" t="s">
        <v>2009</v>
      </c>
      <c r="H1489" s="158">
        <v>9.1999999999999993</v>
      </c>
      <c r="I1489" s="159"/>
      <c r="L1489" s="155"/>
      <c r="M1489" s="160"/>
      <c r="T1489" s="161"/>
      <c r="AT1489" s="156" t="s">
        <v>157</v>
      </c>
      <c r="AU1489" s="156" t="s">
        <v>82</v>
      </c>
      <c r="AV1489" s="13" t="s">
        <v>82</v>
      </c>
      <c r="AW1489" s="13" t="s">
        <v>33</v>
      </c>
      <c r="AX1489" s="13" t="s">
        <v>72</v>
      </c>
      <c r="AY1489" s="156" t="s">
        <v>146</v>
      </c>
    </row>
    <row r="1490" spans="2:65" s="12" customFormat="1" ht="11.25">
      <c r="B1490" s="148"/>
      <c r="D1490" s="149" t="s">
        <v>157</v>
      </c>
      <c r="E1490" s="150" t="s">
        <v>19</v>
      </c>
      <c r="F1490" s="151" t="s">
        <v>1005</v>
      </c>
      <c r="H1490" s="150" t="s">
        <v>19</v>
      </c>
      <c r="I1490" s="152"/>
      <c r="L1490" s="148"/>
      <c r="M1490" s="153"/>
      <c r="T1490" s="154"/>
      <c r="AT1490" s="150" t="s">
        <v>157</v>
      </c>
      <c r="AU1490" s="150" t="s">
        <v>82</v>
      </c>
      <c r="AV1490" s="12" t="s">
        <v>80</v>
      </c>
      <c r="AW1490" s="12" t="s">
        <v>33</v>
      </c>
      <c r="AX1490" s="12" t="s">
        <v>72</v>
      </c>
      <c r="AY1490" s="150" t="s">
        <v>146</v>
      </c>
    </row>
    <row r="1491" spans="2:65" s="13" customFormat="1" ht="11.25">
      <c r="B1491" s="155"/>
      <c r="D1491" s="149" t="s">
        <v>157</v>
      </c>
      <c r="E1491" s="156" t="s">
        <v>19</v>
      </c>
      <c r="F1491" s="157" t="s">
        <v>246</v>
      </c>
      <c r="H1491" s="158">
        <v>17</v>
      </c>
      <c r="I1491" s="159"/>
      <c r="L1491" s="155"/>
      <c r="M1491" s="160"/>
      <c r="T1491" s="161"/>
      <c r="AT1491" s="156" t="s">
        <v>157</v>
      </c>
      <c r="AU1491" s="156" t="s">
        <v>82</v>
      </c>
      <c r="AV1491" s="13" t="s">
        <v>82</v>
      </c>
      <c r="AW1491" s="13" t="s">
        <v>33</v>
      </c>
      <c r="AX1491" s="13" t="s">
        <v>72</v>
      </c>
      <c r="AY1491" s="156" t="s">
        <v>146</v>
      </c>
    </row>
    <row r="1492" spans="2:65" s="12" customFormat="1" ht="11.25">
      <c r="B1492" s="148"/>
      <c r="D1492" s="149" t="s">
        <v>157</v>
      </c>
      <c r="E1492" s="150" t="s">
        <v>19</v>
      </c>
      <c r="F1492" s="151" t="s">
        <v>1007</v>
      </c>
      <c r="H1492" s="150" t="s">
        <v>19</v>
      </c>
      <c r="I1492" s="152"/>
      <c r="L1492" s="148"/>
      <c r="M1492" s="153"/>
      <c r="T1492" s="154"/>
      <c r="AT1492" s="150" t="s">
        <v>157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146</v>
      </c>
    </row>
    <row r="1493" spans="2:65" s="13" customFormat="1" ht="11.25">
      <c r="B1493" s="155"/>
      <c r="D1493" s="149" t="s">
        <v>157</v>
      </c>
      <c r="E1493" s="156" t="s">
        <v>19</v>
      </c>
      <c r="F1493" s="157" t="s">
        <v>2010</v>
      </c>
      <c r="H1493" s="158">
        <v>22.6</v>
      </c>
      <c r="I1493" s="159"/>
      <c r="L1493" s="155"/>
      <c r="M1493" s="160"/>
      <c r="T1493" s="161"/>
      <c r="AT1493" s="156" t="s">
        <v>157</v>
      </c>
      <c r="AU1493" s="156" t="s">
        <v>82</v>
      </c>
      <c r="AV1493" s="13" t="s">
        <v>82</v>
      </c>
      <c r="AW1493" s="13" t="s">
        <v>33</v>
      </c>
      <c r="AX1493" s="13" t="s">
        <v>72</v>
      </c>
      <c r="AY1493" s="156" t="s">
        <v>146</v>
      </c>
    </row>
    <row r="1494" spans="2:65" s="12" customFormat="1" ht="11.25">
      <c r="B1494" s="148"/>
      <c r="D1494" s="149" t="s">
        <v>157</v>
      </c>
      <c r="E1494" s="150" t="s">
        <v>19</v>
      </c>
      <c r="F1494" s="151" t="s">
        <v>1009</v>
      </c>
      <c r="H1494" s="150" t="s">
        <v>19</v>
      </c>
      <c r="I1494" s="152"/>
      <c r="L1494" s="148"/>
      <c r="M1494" s="153"/>
      <c r="T1494" s="154"/>
      <c r="AT1494" s="150" t="s">
        <v>157</v>
      </c>
      <c r="AU1494" s="150" t="s">
        <v>82</v>
      </c>
      <c r="AV1494" s="12" t="s">
        <v>80</v>
      </c>
      <c r="AW1494" s="12" t="s">
        <v>33</v>
      </c>
      <c r="AX1494" s="12" t="s">
        <v>72</v>
      </c>
      <c r="AY1494" s="150" t="s">
        <v>146</v>
      </c>
    </row>
    <row r="1495" spans="2:65" s="13" customFormat="1" ht="11.25">
      <c r="B1495" s="155"/>
      <c r="D1495" s="149" t="s">
        <v>157</v>
      </c>
      <c r="E1495" s="156" t="s">
        <v>19</v>
      </c>
      <c r="F1495" s="157" t="s">
        <v>2011</v>
      </c>
      <c r="H1495" s="158">
        <v>19.8</v>
      </c>
      <c r="I1495" s="159"/>
      <c r="L1495" s="155"/>
      <c r="M1495" s="160"/>
      <c r="T1495" s="161"/>
      <c r="AT1495" s="156" t="s">
        <v>157</v>
      </c>
      <c r="AU1495" s="156" t="s">
        <v>82</v>
      </c>
      <c r="AV1495" s="13" t="s">
        <v>82</v>
      </c>
      <c r="AW1495" s="13" t="s">
        <v>33</v>
      </c>
      <c r="AX1495" s="13" t="s">
        <v>72</v>
      </c>
      <c r="AY1495" s="156" t="s">
        <v>146</v>
      </c>
    </row>
    <row r="1496" spans="2:65" s="12" customFormat="1" ht="11.25">
      <c r="B1496" s="148"/>
      <c r="D1496" s="149" t="s">
        <v>157</v>
      </c>
      <c r="E1496" s="150" t="s">
        <v>19</v>
      </c>
      <c r="F1496" s="151" t="s">
        <v>1011</v>
      </c>
      <c r="H1496" s="150" t="s">
        <v>19</v>
      </c>
      <c r="I1496" s="152"/>
      <c r="L1496" s="148"/>
      <c r="M1496" s="153"/>
      <c r="T1496" s="154"/>
      <c r="AT1496" s="150" t="s">
        <v>157</v>
      </c>
      <c r="AU1496" s="150" t="s">
        <v>82</v>
      </c>
      <c r="AV1496" s="12" t="s">
        <v>80</v>
      </c>
      <c r="AW1496" s="12" t="s">
        <v>33</v>
      </c>
      <c r="AX1496" s="12" t="s">
        <v>72</v>
      </c>
      <c r="AY1496" s="150" t="s">
        <v>146</v>
      </c>
    </row>
    <row r="1497" spans="2:65" s="13" customFormat="1" ht="11.25">
      <c r="B1497" s="155"/>
      <c r="D1497" s="149" t="s">
        <v>157</v>
      </c>
      <c r="E1497" s="156" t="s">
        <v>19</v>
      </c>
      <c r="F1497" s="157" t="s">
        <v>2012</v>
      </c>
      <c r="H1497" s="158">
        <v>9.3000000000000007</v>
      </c>
      <c r="I1497" s="159"/>
      <c r="L1497" s="155"/>
      <c r="M1497" s="160"/>
      <c r="T1497" s="161"/>
      <c r="AT1497" s="156" t="s">
        <v>157</v>
      </c>
      <c r="AU1497" s="156" t="s">
        <v>82</v>
      </c>
      <c r="AV1497" s="13" t="s">
        <v>82</v>
      </c>
      <c r="AW1497" s="13" t="s">
        <v>33</v>
      </c>
      <c r="AX1497" s="13" t="s">
        <v>72</v>
      </c>
      <c r="AY1497" s="156" t="s">
        <v>146</v>
      </c>
    </row>
    <row r="1498" spans="2:65" s="14" customFormat="1" ht="11.25">
      <c r="B1498" s="162"/>
      <c r="D1498" s="149" t="s">
        <v>157</v>
      </c>
      <c r="E1498" s="163" t="s">
        <v>19</v>
      </c>
      <c r="F1498" s="164" t="s">
        <v>161</v>
      </c>
      <c r="H1498" s="165">
        <v>186.6</v>
      </c>
      <c r="I1498" s="166"/>
      <c r="L1498" s="162"/>
      <c r="M1498" s="167"/>
      <c r="T1498" s="168"/>
      <c r="AT1498" s="163" t="s">
        <v>157</v>
      </c>
      <c r="AU1498" s="163" t="s">
        <v>82</v>
      </c>
      <c r="AV1498" s="14" t="s">
        <v>147</v>
      </c>
      <c r="AW1498" s="14" t="s">
        <v>33</v>
      </c>
      <c r="AX1498" s="14" t="s">
        <v>80</v>
      </c>
      <c r="AY1498" s="163" t="s">
        <v>146</v>
      </c>
    </row>
    <row r="1499" spans="2:65" s="1" customFormat="1" ht="16.5" customHeight="1">
      <c r="B1499" s="32"/>
      <c r="C1499" s="131" t="s">
        <v>2013</v>
      </c>
      <c r="D1499" s="131" t="s">
        <v>149</v>
      </c>
      <c r="E1499" s="132" t="s">
        <v>2014</v>
      </c>
      <c r="F1499" s="133" t="s">
        <v>2015</v>
      </c>
      <c r="G1499" s="134" t="s">
        <v>297</v>
      </c>
      <c r="H1499" s="135">
        <v>301.5</v>
      </c>
      <c r="I1499" s="136"/>
      <c r="J1499" s="137">
        <f>ROUND(I1499*H1499,2)</f>
        <v>0</v>
      </c>
      <c r="K1499" s="133" t="s">
        <v>638</v>
      </c>
      <c r="L1499" s="32"/>
      <c r="M1499" s="138" t="s">
        <v>19</v>
      </c>
      <c r="N1499" s="139" t="s">
        <v>43</v>
      </c>
      <c r="P1499" s="140">
        <f>O1499*H1499</f>
        <v>0</v>
      </c>
      <c r="Q1499" s="140">
        <v>1.0000000000000001E-5</v>
      </c>
      <c r="R1499" s="140">
        <f>Q1499*H1499</f>
        <v>3.0150000000000003E-3</v>
      </c>
      <c r="S1499" s="140">
        <v>0</v>
      </c>
      <c r="T1499" s="141">
        <f>S1499*H1499</f>
        <v>0</v>
      </c>
      <c r="AR1499" s="142" t="s">
        <v>241</v>
      </c>
      <c r="AT1499" s="142" t="s">
        <v>149</v>
      </c>
      <c r="AU1499" s="142" t="s">
        <v>82</v>
      </c>
      <c r="AY1499" s="17" t="s">
        <v>146</v>
      </c>
      <c r="BE1499" s="143">
        <f>IF(N1499="základní",J1499,0)</f>
        <v>0</v>
      </c>
      <c r="BF1499" s="143">
        <f>IF(N1499="snížená",J1499,0)</f>
        <v>0</v>
      </c>
      <c r="BG1499" s="143">
        <f>IF(N1499="zákl. přenesená",J1499,0)</f>
        <v>0</v>
      </c>
      <c r="BH1499" s="143">
        <f>IF(N1499="sníž. přenesená",J1499,0)</f>
        <v>0</v>
      </c>
      <c r="BI1499" s="143">
        <f>IF(N1499="nulová",J1499,0)</f>
        <v>0</v>
      </c>
      <c r="BJ1499" s="17" t="s">
        <v>80</v>
      </c>
      <c r="BK1499" s="143">
        <f>ROUND(I1499*H1499,2)</f>
        <v>0</v>
      </c>
      <c r="BL1499" s="17" t="s">
        <v>241</v>
      </c>
      <c r="BM1499" s="142" t="s">
        <v>2016</v>
      </c>
    </row>
    <row r="1500" spans="2:65" s="1" customFormat="1" ht="11.25">
      <c r="B1500" s="32"/>
      <c r="D1500" s="144" t="s">
        <v>155</v>
      </c>
      <c r="F1500" s="145" t="s">
        <v>2017</v>
      </c>
      <c r="I1500" s="146"/>
      <c r="L1500" s="32"/>
      <c r="M1500" s="147"/>
      <c r="T1500" s="53"/>
      <c r="AT1500" s="17" t="s">
        <v>155</v>
      </c>
      <c r="AU1500" s="17" t="s">
        <v>82</v>
      </c>
    </row>
    <row r="1501" spans="2:65" s="12" customFormat="1" ht="11.25">
      <c r="B1501" s="148"/>
      <c r="D1501" s="149" t="s">
        <v>157</v>
      </c>
      <c r="E1501" s="150" t="s">
        <v>19</v>
      </c>
      <c r="F1501" s="151" t="s">
        <v>517</v>
      </c>
      <c r="H1501" s="150" t="s">
        <v>19</v>
      </c>
      <c r="I1501" s="152"/>
      <c r="L1501" s="148"/>
      <c r="M1501" s="153"/>
      <c r="T1501" s="154"/>
      <c r="AT1501" s="150" t="s">
        <v>157</v>
      </c>
      <c r="AU1501" s="150" t="s">
        <v>82</v>
      </c>
      <c r="AV1501" s="12" t="s">
        <v>80</v>
      </c>
      <c r="AW1501" s="12" t="s">
        <v>33</v>
      </c>
      <c r="AX1501" s="12" t="s">
        <v>72</v>
      </c>
      <c r="AY1501" s="150" t="s">
        <v>146</v>
      </c>
    </row>
    <row r="1502" spans="2:65" s="13" customFormat="1" ht="11.25">
      <c r="B1502" s="155"/>
      <c r="D1502" s="149" t="s">
        <v>157</v>
      </c>
      <c r="E1502" s="156" t="s">
        <v>19</v>
      </c>
      <c r="F1502" s="157" t="s">
        <v>2018</v>
      </c>
      <c r="H1502" s="158">
        <v>22.5</v>
      </c>
      <c r="I1502" s="159"/>
      <c r="L1502" s="155"/>
      <c r="M1502" s="160"/>
      <c r="T1502" s="161"/>
      <c r="AT1502" s="156" t="s">
        <v>157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146</v>
      </c>
    </row>
    <row r="1503" spans="2:65" s="12" customFormat="1" ht="11.25">
      <c r="B1503" s="148"/>
      <c r="D1503" s="149" t="s">
        <v>157</v>
      </c>
      <c r="E1503" s="150" t="s">
        <v>19</v>
      </c>
      <c r="F1503" s="151" t="s">
        <v>519</v>
      </c>
      <c r="H1503" s="150" t="s">
        <v>19</v>
      </c>
      <c r="I1503" s="152"/>
      <c r="L1503" s="148"/>
      <c r="M1503" s="153"/>
      <c r="T1503" s="154"/>
      <c r="AT1503" s="150" t="s">
        <v>157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146</v>
      </c>
    </row>
    <row r="1504" spans="2:65" s="13" customFormat="1" ht="11.25">
      <c r="B1504" s="155"/>
      <c r="D1504" s="149" t="s">
        <v>157</v>
      </c>
      <c r="E1504" s="156" t="s">
        <v>19</v>
      </c>
      <c r="F1504" s="157" t="s">
        <v>2019</v>
      </c>
      <c r="H1504" s="158">
        <v>15.9</v>
      </c>
      <c r="I1504" s="159"/>
      <c r="L1504" s="155"/>
      <c r="M1504" s="160"/>
      <c r="T1504" s="161"/>
      <c r="AT1504" s="156" t="s">
        <v>157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146</v>
      </c>
    </row>
    <row r="1505" spans="2:51" s="12" customFormat="1" ht="11.25">
      <c r="B1505" s="148"/>
      <c r="D1505" s="149" t="s">
        <v>157</v>
      </c>
      <c r="E1505" s="150" t="s">
        <v>19</v>
      </c>
      <c r="F1505" s="151" t="s">
        <v>521</v>
      </c>
      <c r="H1505" s="150" t="s">
        <v>19</v>
      </c>
      <c r="I1505" s="152"/>
      <c r="L1505" s="148"/>
      <c r="M1505" s="153"/>
      <c r="T1505" s="154"/>
      <c r="AT1505" s="150" t="s">
        <v>157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146</v>
      </c>
    </row>
    <row r="1506" spans="2:51" s="13" customFormat="1" ht="11.25">
      <c r="B1506" s="155"/>
      <c r="D1506" s="149" t="s">
        <v>157</v>
      </c>
      <c r="E1506" s="156" t="s">
        <v>19</v>
      </c>
      <c r="F1506" s="157" t="s">
        <v>236</v>
      </c>
      <c r="H1506" s="158">
        <v>15</v>
      </c>
      <c r="I1506" s="159"/>
      <c r="L1506" s="155"/>
      <c r="M1506" s="160"/>
      <c r="T1506" s="161"/>
      <c r="AT1506" s="156" t="s">
        <v>157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146</v>
      </c>
    </row>
    <row r="1507" spans="2:51" s="12" customFormat="1" ht="11.25">
      <c r="B1507" s="148"/>
      <c r="D1507" s="149" t="s">
        <v>157</v>
      </c>
      <c r="E1507" s="150" t="s">
        <v>19</v>
      </c>
      <c r="F1507" s="151" t="s">
        <v>1003</v>
      </c>
      <c r="H1507" s="150" t="s">
        <v>19</v>
      </c>
      <c r="I1507" s="152"/>
      <c r="L1507" s="148"/>
      <c r="M1507" s="153"/>
      <c r="T1507" s="154"/>
      <c r="AT1507" s="150" t="s">
        <v>157</v>
      </c>
      <c r="AU1507" s="150" t="s">
        <v>82</v>
      </c>
      <c r="AV1507" s="12" t="s">
        <v>80</v>
      </c>
      <c r="AW1507" s="12" t="s">
        <v>33</v>
      </c>
      <c r="AX1507" s="12" t="s">
        <v>72</v>
      </c>
      <c r="AY1507" s="150" t="s">
        <v>146</v>
      </c>
    </row>
    <row r="1508" spans="2:51" s="13" customFormat="1" ht="11.25">
      <c r="B1508" s="155"/>
      <c r="D1508" s="149" t="s">
        <v>157</v>
      </c>
      <c r="E1508" s="156" t="s">
        <v>19</v>
      </c>
      <c r="F1508" s="157" t="s">
        <v>2020</v>
      </c>
      <c r="H1508" s="158">
        <v>10.9</v>
      </c>
      <c r="I1508" s="159"/>
      <c r="L1508" s="155"/>
      <c r="M1508" s="160"/>
      <c r="T1508" s="161"/>
      <c r="AT1508" s="156" t="s">
        <v>157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146</v>
      </c>
    </row>
    <row r="1509" spans="2:51" s="12" customFormat="1" ht="11.25">
      <c r="B1509" s="148"/>
      <c r="D1509" s="149" t="s">
        <v>157</v>
      </c>
      <c r="E1509" s="150" t="s">
        <v>19</v>
      </c>
      <c r="F1509" s="151" t="s">
        <v>1005</v>
      </c>
      <c r="H1509" s="150" t="s">
        <v>19</v>
      </c>
      <c r="I1509" s="152"/>
      <c r="L1509" s="148"/>
      <c r="M1509" s="153"/>
      <c r="T1509" s="154"/>
      <c r="AT1509" s="150" t="s">
        <v>157</v>
      </c>
      <c r="AU1509" s="150" t="s">
        <v>82</v>
      </c>
      <c r="AV1509" s="12" t="s">
        <v>80</v>
      </c>
      <c r="AW1509" s="12" t="s">
        <v>33</v>
      </c>
      <c r="AX1509" s="12" t="s">
        <v>72</v>
      </c>
      <c r="AY1509" s="150" t="s">
        <v>146</v>
      </c>
    </row>
    <row r="1510" spans="2:51" s="13" customFormat="1" ht="11.25">
      <c r="B1510" s="155"/>
      <c r="D1510" s="149" t="s">
        <v>157</v>
      </c>
      <c r="E1510" s="156" t="s">
        <v>19</v>
      </c>
      <c r="F1510" s="157" t="s">
        <v>2021</v>
      </c>
      <c r="H1510" s="158">
        <v>24.5</v>
      </c>
      <c r="I1510" s="159"/>
      <c r="L1510" s="155"/>
      <c r="M1510" s="160"/>
      <c r="T1510" s="161"/>
      <c r="AT1510" s="156" t="s">
        <v>157</v>
      </c>
      <c r="AU1510" s="156" t="s">
        <v>82</v>
      </c>
      <c r="AV1510" s="13" t="s">
        <v>82</v>
      </c>
      <c r="AW1510" s="13" t="s">
        <v>33</v>
      </c>
      <c r="AX1510" s="13" t="s">
        <v>72</v>
      </c>
      <c r="AY1510" s="156" t="s">
        <v>146</v>
      </c>
    </row>
    <row r="1511" spans="2:51" s="12" customFormat="1" ht="11.25">
      <c r="B1511" s="148"/>
      <c r="D1511" s="149" t="s">
        <v>157</v>
      </c>
      <c r="E1511" s="150" t="s">
        <v>19</v>
      </c>
      <c r="F1511" s="151" t="s">
        <v>1007</v>
      </c>
      <c r="H1511" s="150" t="s">
        <v>19</v>
      </c>
      <c r="I1511" s="152"/>
      <c r="L1511" s="148"/>
      <c r="M1511" s="153"/>
      <c r="T1511" s="154"/>
      <c r="AT1511" s="150" t="s">
        <v>157</v>
      </c>
      <c r="AU1511" s="150" t="s">
        <v>82</v>
      </c>
      <c r="AV1511" s="12" t="s">
        <v>80</v>
      </c>
      <c r="AW1511" s="12" t="s">
        <v>33</v>
      </c>
      <c r="AX1511" s="12" t="s">
        <v>72</v>
      </c>
      <c r="AY1511" s="150" t="s">
        <v>146</v>
      </c>
    </row>
    <row r="1512" spans="2:51" s="13" customFormat="1" ht="11.25">
      <c r="B1512" s="155"/>
      <c r="D1512" s="149" t="s">
        <v>157</v>
      </c>
      <c r="E1512" s="156" t="s">
        <v>19</v>
      </c>
      <c r="F1512" s="157" t="s">
        <v>2022</v>
      </c>
      <c r="H1512" s="158">
        <v>13.5</v>
      </c>
      <c r="I1512" s="159"/>
      <c r="L1512" s="155"/>
      <c r="M1512" s="160"/>
      <c r="T1512" s="161"/>
      <c r="AT1512" s="156" t="s">
        <v>157</v>
      </c>
      <c r="AU1512" s="156" t="s">
        <v>82</v>
      </c>
      <c r="AV1512" s="13" t="s">
        <v>82</v>
      </c>
      <c r="AW1512" s="13" t="s">
        <v>33</v>
      </c>
      <c r="AX1512" s="13" t="s">
        <v>72</v>
      </c>
      <c r="AY1512" s="156" t="s">
        <v>146</v>
      </c>
    </row>
    <row r="1513" spans="2:51" s="12" customFormat="1" ht="11.25">
      <c r="B1513" s="148"/>
      <c r="D1513" s="149" t="s">
        <v>157</v>
      </c>
      <c r="E1513" s="150" t="s">
        <v>19</v>
      </c>
      <c r="F1513" s="151" t="s">
        <v>1009</v>
      </c>
      <c r="H1513" s="150" t="s">
        <v>19</v>
      </c>
      <c r="I1513" s="152"/>
      <c r="L1513" s="148"/>
      <c r="M1513" s="153"/>
      <c r="T1513" s="154"/>
      <c r="AT1513" s="150" t="s">
        <v>157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146</v>
      </c>
    </row>
    <row r="1514" spans="2:51" s="13" customFormat="1" ht="11.25">
      <c r="B1514" s="155"/>
      <c r="D1514" s="149" t="s">
        <v>157</v>
      </c>
      <c r="E1514" s="156" t="s">
        <v>19</v>
      </c>
      <c r="F1514" s="157" t="s">
        <v>2023</v>
      </c>
      <c r="H1514" s="158">
        <v>11.5</v>
      </c>
      <c r="I1514" s="159"/>
      <c r="L1514" s="155"/>
      <c r="M1514" s="160"/>
      <c r="T1514" s="161"/>
      <c r="AT1514" s="156" t="s">
        <v>157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146</v>
      </c>
    </row>
    <row r="1515" spans="2:51" s="12" customFormat="1" ht="11.25">
      <c r="B1515" s="148"/>
      <c r="D1515" s="149" t="s">
        <v>157</v>
      </c>
      <c r="E1515" s="150" t="s">
        <v>19</v>
      </c>
      <c r="F1515" s="151" t="s">
        <v>1011</v>
      </c>
      <c r="H1515" s="150" t="s">
        <v>19</v>
      </c>
      <c r="I1515" s="152"/>
      <c r="L1515" s="148"/>
      <c r="M1515" s="153"/>
      <c r="T1515" s="154"/>
      <c r="AT1515" s="150" t="s">
        <v>157</v>
      </c>
      <c r="AU1515" s="150" t="s">
        <v>82</v>
      </c>
      <c r="AV1515" s="12" t="s">
        <v>80</v>
      </c>
      <c r="AW1515" s="12" t="s">
        <v>33</v>
      </c>
      <c r="AX1515" s="12" t="s">
        <v>72</v>
      </c>
      <c r="AY1515" s="150" t="s">
        <v>146</v>
      </c>
    </row>
    <row r="1516" spans="2:51" s="13" customFormat="1" ht="11.25">
      <c r="B1516" s="155"/>
      <c r="D1516" s="149" t="s">
        <v>157</v>
      </c>
      <c r="E1516" s="156" t="s">
        <v>19</v>
      </c>
      <c r="F1516" s="157" t="s">
        <v>2024</v>
      </c>
      <c r="H1516" s="158">
        <v>20.399999999999999</v>
      </c>
      <c r="I1516" s="159"/>
      <c r="L1516" s="155"/>
      <c r="M1516" s="160"/>
      <c r="T1516" s="161"/>
      <c r="AT1516" s="156" t="s">
        <v>157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146</v>
      </c>
    </row>
    <row r="1517" spans="2:51" s="12" customFormat="1" ht="11.25">
      <c r="B1517" s="148"/>
      <c r="D1517" s="149" t="s">
        <v>157</v>
      </c>
      <c r="E1517" s="150" t="s">
        <v>19</v>
      </c>
      <c r="F1517" s="151" t="s">
        <v>1077</v>
      </c>
      <c r="H1517" s="150" t="s">
        <v>19</v>
      </c>
      <c r="I1517" s="152"/>
      <c r="L1517" s="148"/>
      <c r="M1517" s="153"/>
      <c r="T1517" s="154"/>
      <c r="AT1517" s="150" t="s">
        <v>157</v>
      </c>
      <c r="AU1517" s="150" t="s">
        <v>82</v>
      </c>
      <c r="AV1517" s="12" t="s">
        <v>80</v>
      </c>
      <c r="AW1517" s="12" t="s">
        <v>33</v>
      </c>
      <c r="AX1517" s="12" t="s">
        <v>72</v>
      </c>
      <c r="AY1517" s="150" t="s">
        <v>146</v>
      </c>
    </row>
    <row r="1518" spans="2:51" s="13" customFormat="1" ht="11.25">
      <c r="B1518" s="155"/>
      <c r="D1518" s="149" t="s">
        <v>157</v>
      </c>
      <c r="E1518" s="156" t="s">
        <v>19</v>
      </c>
      <c r="F1518" s="157" t="s">
        <v>2025</v>
      </c>
      <c r="H1518" s="158">
        <v>6.1</v>
      </c>
      <c r="I1518" s="159"/>
      <c r="L1518" s="155"/>
      <c r="M1518" s="160"/>
      <c r="T1518" s="161"/>
      <c r="AT1518" s="156" t="s">
        <v>157</v>
      </c>
      <c r="AU1518" s="156" t="s">
        <v>82</v>
      </c>
      <c r="AV1518" s="13" t="s">
        <v>82</v>
      </c>
      <c r="AW1518" s="13" t="s">
        <v>33</v>
      </c>
      <c r="AX1518" s="13" t="s">
        <v>72</v>
      </c>
      <c r="AY1518" s="156" t="s">
        <v>146</v>
      </c>
    </row>
    <row r="1519" spans="2:51" s="12" customFormat="1" ht="11.25">
      <c r="B1519" s="148"/>
      <c r="D1519" s="149" t="s">
        <v>157</v>
      </c>
      <c r="E1519" s="150" t="s">
        <v>19</v>
      </c>
      <c r="F1519" s="151" t="s">
        <v>1013</v>
      </c>
      <c r="H1519" s="150" t="s">
        <v>19</v>
      </c>
      <c r="I1519" s="152"/>
      <c r="L1519" s="148"/>
      <c r="M1519" s="153"/>
      <c r="T1519" s="154"/>
      <c r="AT1519" s="150" t="s">
        <v>157</v>
      </c>
      <c r="AU1519" s="150" t="s">
        <v>82</v>
      </c>
      <c r="AV1519" s="12" t="s">
        <v>80</v>
      </c>
      <c r="AW1519" s="12" t="s">
        <v>33</v>
      </c>
      <c r="AX1519" s="12" t="s">
        <v>72</v>
      </c>
      <c r="AY1519" s="150" t="s">
        <v>146</v>
      </c>
    </row>
    <row r="1520" spans="2:51" s="13" customFormat="1" ht="11.25">
      <c r="B1520" s="155"/>
      <c r="D1520" s="149" t="s">
        <v>157</v>
      </c>
      <c r="E1520" s="156" t="s">
        <v>19</v>
      </c>
      <c r="F1520" s="157" t="s">
        <v>2026</v>
      </c>
      <c r="H1520" s="158">
        <v>14.7</v>
      </c>
      <c r="I1520" s="159"/>
      <c r="L1520" s="155"/>
      <c r="M1520" s="160"/>
      <c r="T1520" s="161"/>
      <c r="AT1520" s="156" t="s">
        <v>157</v>
      </c>
      <c r="AU1520" s="156" t="s">
        <v>82</v>
      </c>
      <c r="AV1520" s="13" t="s">
        <v>82</v>
      </c>
      <c r="AW1520" s="13" t="s">
        <v>33</v>
      </c>
      <c r="AX1520" s="13" t="s">
        <v>72</v>
      </c>
      <c r="AY1520" s="156" t="s">
        <v>146</v>
      </c>
    </row>
    <row r="1521" spans="2:65" s="12" customFormat="1" ht="11.25">
      <c r="B1521" s="148"/>
      <c r="D1521" s="149" t="s">
        <v>157</v>
      </c>
      <c r="E1521" s="150" t="s">
        <v>19</v>
      </c>
      <c r="F1521" s="151" t="s">
        <v>1488</v>
      </c>
      <c r="H1521" s="150" t="s">
        <v>19</v>
      </c>
      <c r="I1521" s="152"/>
      <c r="L1521" s="148"/>
      <c r="M1521" s="153"/>
      <c r="T1521" s="154"/>
      <c r="AT1521" s="150" t="s">
        <v>157</v>
      </c>
      <c r="AU1521" s="150" t="s">
        <v>82</v>
      </c>
      <c r="AV1521" s="12" t="s">
        <v>80</v>
      </c>
      <c r="AW1521" s="12" t="s">
        <v>33</v>
      </c>
      <c r="AX1521" s="12" t="s">
        <v>72</v>
      </c>
      <c r="AY1521" s="150" t="s">
        <v>146</v>
      </c>
    </row>
    <row r="1522" spans="2:65" s="13" customFormat="1" ht="11.25">
      <c r="B1522" s="155"/>
      <c r="D1522" s="149" t="s">
        <v>157</v>
      </c>
      <c r="E1522" s="156" t="s">
        <v>19</v>
      </c>
      <c r="F1522" s="157" t="s">
        <v>7</v>
      </c>
      <c r="H1522" s="158">
        <v>21</v>
      </c>
      <c r="I1522" s="159"/>
      <c r="L1522" s="155"/>
      <c r="M1522" s="160"/>
      <c r="T1522" s="161"/>
      <c r="AT1522" s="156" t="s">
        <v>157</v>
      </c>
      <c r="AU1522" s="156" t="s">
        <v>82</v>
      </c>
      <c r="AV1522" s="13" t="s">
        <v>82</v>
      </c>
      <c r="AW1522" s="13" t="s">
        <v>33</v>
      </c>
      <c r="AX1522" s="13" t="s">
        <v>72</v>
      </c>
      <c r="AY1522" s="156" t="s">
        <v>146</v>
      </c>
    </row>
    <row r="1523" spans="2:65" s="12" customFormat="1" ht="11.25">
      <c r="B1523" s="148"/>
      <c r="D1523" s="149" t="s">
        <v>157</v>
      </c>
      <c r="E1523" s="150" t="s">
        <v>19</v>
      </c>
      <c r="F1523" s="151" t="s">
        <v>1490</v>
      </c>
      <c r="H1523" s="150" t="s">
        <v>19</v>
      </c>
      <c r="I1523" s="152"/>
      <c r="L1523" s="148"/>
      <c r="M1523" s="153"/>
      <c r="T1523" s="154"/>
      <c r="AT1523" s="150" t="s">
        <v>157</v>
      </c>
      <c r="AU1523" s="150" t="s">
        <v>82</v>
      </c>
      <c r="AV1523" s="12" t="s">
        <v>80</v>
      </c>
      <c r="AW1523" s="12" t="s">
        <v>33</v>
      </c>
      <c r="AX1523" s="12" t="s">
        <v>72</v>
      </c>
      <c r="AY1523" s="150" t="s">
        <v>146</v>
      </c>
    </row>
    <row r="1524" spans="2:65" s="13" customFormat="1" ht="11.25">
      <c r="B1524" s="155"/>
      <c r="D1524" s="149" t="s">
        <v>157</v>
      </c>
      <c r="E1524" s="156" t="s">
        <v>19</v>
      </c>
      <c r="F1524" s="157" t="s">
        <v>2027</v>
      </c>
      <c r="H1524" s="158">
        <v>28.6</v>
      </c>
      <c r="I1524" s="159"/>
      <c r="L1524" s="155"/>
      <c r="M1524" s="160"/>
      <c r="T1524" s="161"/>
      <c r="AT1524" s="156" t="s">
        <v>157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146</v>
      </c>
    </row>
    <row r="1525" spans="2:65" s="12" customFormat="1" ht="11.25">
      <c r="B1525" s="148"/>
      <c r="D1525" s="149" t="s">
        <v>157</v>
      </c>
      <c r="E1525" s="150" t="s">
        <v>19</v>
      </c>
      <c r="F1525" s="151" t="s">
        <v>1492</v>
      </c>
      <c r="H1525" s="150" t="s">
        <v>19</v>
      </c>
      <c r="I1525" s="152"/>
      <c r="L1525" s="148"/>
      <c r="M1525" s="153"/>
      <c r="T1525" s="154"/>
      <c r="AT1525" s="150" t="s">
        <v>157</v>
      </c>
      <c r="AU1525" s="150" t="s">
        <v>82</v>
      </c>
      <c r="AV1525" s="12" t="s">
        <v>80</v>
      </c>
      <c r="AW1525" s="12" t="s">
        <v>33</v>
      </c>
      <c r="AX1525" s="12" t="s">
        <v>72</v>
      </c>
      <c r="AY1525" s="150" t="s">
        <v>146</v>
      </c>
    </row>
    <row r="1526" spans="2:65" s="13" customFormat="1" ht="11.25">
      <c r="B1526" s="155"/>
      <c r="D1526" s="149" t="s">
        <v>157</v>
      </c>
      <c r="E1526" s="156" t="s">
        <v>19</v>
      </c>
      <c r="F1526" s="157" t="s">
        <v>2010</v>
      </c>
      <c r="H1526" s="158">
        <v>22.6</v>
      </c>
      <c r="I1526" s="159"/>
      <c r="L1526" s="155"/>
      <c r="M1526" s="160"/>
      <c r="T1526" s="161"/>
      <c r="AT1526" s="156" t="s">
        <v>157</v>
      </c>
      <c r="AU1526" s="156" t="s">
        <v>82</v>
      </c>
      <c r="AV1526" s="13" t="s">
        <v>82</v>
      </c>
      <c r="AW1526" s="13" t="s">
        <v>33</v>
      </c>
      <c r="AX1526" s="13" t="s">
        <v>72</v>
      </c>
      <c r="AY1526" s="156" t="s">
        <v>146</v>
      </c>
    </row>
    <row r="1527" spans="2:65" s="12" customFormat="1" ht="11.25">
      <c r="B1527" s="148"/>
      <c r="D1527" s="149" t="s">
        <v>157</v>
      </c>
      <c r="E1527" s="150" t="s">
        <v>19</v>
      </c>
      <c r="F1527" s="151" t="s">
        <v>1494</v>
      </c>
      <c r="H1527" s="150" t="s">
        <v>19</v>
      </c>
      <c r="I1527" s="152"/>
      <c r="L1527" s="148"/>
      <c r="M1527" s="153"/>
      <c r="T1527" s="154"/>
      <c r="AT1527" s="150" t="s">
        <v>157</v>
      </c>
      <c r="AU1527" s="150" t="s">
        <v>82</v>
      </c>
      <c r="AV1527" s="12" t="s">
        <v>80</v>
      </c>
      <c r="AW1527" s="12" t="s">
        <v>33</v>
      </c>
      <c r="AX1527" s="12" t="s">
        <v>72</v>
      </c>
      <c r="AY1527" s="150" t="s">
        <v>146</v>
      </c>
    </row>
    <row r="1528" spans="2:65" s="13" customFormat="1" ht="11.25">
      <c r="B1528" s="155"/>
      <c r="D1528" s="149" t="s">
        <v>157</v>
      </c>
      <c r="E1528" s="156" t="s">
        <v>19</v>
      </c>
      <c r="F1528" s="157" t="s">
        <v>2028</v>
      </c>
      <c r="H1528" s="158">
        <v>22.4</v>
      </c>
      <c r="I1528" s="159"/>
      <c r="L1528" s="155"/>
      <c r="M1528" s="160"/>
      <c r="T1528" s="161"/>
      <c r="AT1528" s="156" t="s">
        <v>157</v>
      </c>
      <c r="AU1528" s="156" t="s">
        <v>82</v>
      </c>
      <c r="AV1528" s="13" t="s">
        <v>82</v>
      </c>
      <c r="AW1528" s="13" t="s">
        <v>33</v>
      </c>
      <c r="AX1528" s="13" t="s">
        <v>72</v>
      </c>
      <c r="AY1528" s="156" t="s">
        <v>146</v>
      </c>
    </row>
    <row r="1529" spans="2:65" s="12" customFormat="1" ht="11.25">
      <c r="B1529" s="148"/>
      <c r="D1529" s="149" t="s">
        <v>157</v>
      </c>
      <c r="E1529" s="150" t="s">
        <v>19</v>
      </c>
      <c r="F1529" s="151" t="s">
        <v>1496</v>
      </c>
      <c r="H1529" s="150" t="s">
        <v>19</v>
      </c>
      <c r="I1529" s="152"/>
      <c r="L1529" s="148"/>
      <c r="M1529" s="153"/>
      <c r="T1529" s="154"/>
      <c r="AT1529" s="150" t="s">
        <v>157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146</v>
      </c>
    </row>
    <row r="1530" spans="2:65" s="13" customFormat="1" ht="11.25">
      <c r="B1530" s="155"/>
      <c r="D1530" s="149" t="s">
        <v>157</v>
      </c>
      <c r="E1530" s="156" t="s">
        <v>19</v>
      </c>
      <c r="F1530" s="157" t="s">
        <v>231</v>
      </c>
      <c r="H1530" s="158">
        <v>14</v>
      </c>
      <c r="I1530" s="159"/>
      <c r="L1530" s="155"/>
      <c r="M1530" s="160"/>
      <c r="T1530" s="161"/>
      <c r="AT1530" s="156" t="s">
        <v>157</v>
      </c>
      <c r="AU1530" s="156" t="s">
        <v>82</v>
      </c>
      <c r="AV1530" s="13" t="s">
        <v>82</v>
      </c>
      <c r="AW1530" s="13" t="s">
        <v>33</v>
      </c>
      <c r="AX1530" s="13" t="s">
        <v>72</v>
      </c>
      <c r="AY1530" s="156" t="s">
        <v>146</v>
      </c>
    </row>
    <row r="1531" spans="2:65" s="12" customFormat="1" ht="11.25">
      <c r="B1531" s="148"/>
      <c r="D1531" s="149" t="s">
        <v>157</v>
      </c>
      <c r="E1531" s="150" t="s">
        <v>19</v>
      </c>
      <c r="F1531" s="151" t="s">
        <v>1502</v>
      </c>
      <c r="H1531" s="150" t="s">
        <v>19</v>
      </c>
      <c r="I1531" s="152"/>
      <c r="L1531" s="148"/>
      <c r="M1531" s="153"/>
      <c r="T1531" s="154"/>
      <c r="AT1531" s="150" t="s">
        <v>157</v>
      </c>
      <c r="AU1531" s="150" t="s">
        <v>82</v>
      </c>
      <c r="AV1531" s="12" t="s">
        <v>80</v>
      </c>
      <c r="AW1531" s="12" t="s">
        <v>33</v>
      </c>
      <c r="AX1531" s="12" t="s">
        <v>72</v>
      </c>
      <c r="AY1531" s="150" t="s">
        <v>146</v>
      </c>
    </row>
    <row r="1532" spans="2:65" s="13" customFormat="1" ht="11.25">
      <c r="B1532" s="155"/>
      <c r="D1532" s="149" t="s">
        <v>157</v>
      </c>
      <c r="E1532" s="156" t="s">
        <v>19</v>
      </c>
      <c r="F1532" s="157" t="s">
        <v>2029</v>
      </c>
      <c r="H1532" s="158">
        <v>37.9</v>
      </c>
      <c r="I1532" s="159"/>
      <c r="L1532" s="155"/>
      <c r="M1532" s="160"/>
      <c r="T1532" s="161"/>
      <c r="AT1532" s="156" t="s">
        <v>157</v>
      </c>
      <c r="AU1532" s="156" t="s">
        <v>82</v>
      </c>
      <c r="AV1532" s="13" t="s">
        <v>82</v>
      </c>
      <c r="AW1532" s="13" t="s">
        <v>33</v>
      </c>
      <c r="AX1532" s="13" t="s">
        <v>72</v>
      </c>
      <c r="AY1532" s="156" t="s">
        <v>146</v>
      </c>
    </row>
    <row r="1533" spans="2:65" s="14" customFormat="1" ht="11.25">
      <c r="B1533" s="162"/>
      <c r="D1533" s="149" t="s">
        <v>157</v>
      </c>
      <c r="E1533" s="163" t="s">
        <v>19</v>
      </c>
      <c r="F1533" s="164" t="s">
        <v>161</v>
      </c>
      <c r="H1533" s="165">
        <v>301.5</v>
      </c>
      <c r="I1533" s="166"/>
      <c r="L1533" s="162"/>
      <c r="M1533" s="167"/>
      <c r="T1533" s="168"/>
      <c r="AT1533" s="163" t="s">
        <v>157</v>
      </c>
      <c r="AU1533" s="163" t="s">
        <v>82</v>
      </c>
      <c r="AV1533" s="14" t="s">
        <v>147</v>
      </c>
      <c r="AW1533" s="14" t="s">
        <v>33</v>
      </c>
      <c r="AX1533" s="14" t="s">
        <v>80</v>
      </c>
      <c r="AY1533" s="163" t="s">
        <v>146</v>
      </c>
    </row>
    <row r="1534" spans="2:65" s="1" customFormat="1" ht="16.5" customHeight="1">
      <c r="B1534" s="32"/>
      <c r="C1534" s="174" t="s">
        <v>2030</v>
      </c>
      <c r="D1534" s="174" t="s">
        <v>392</v>
      </c>
      <c r="E1534" s="175" t="s">
        <v>2031</v>
      </c>
      <c r="F1534" s="176" t="s">
        <v>2032</v>
      </c>
      <c r="G1534" s="177" t="s">
        <v>297</v>
      </c>
      <c r="H1534" s="178">
        <v>307.52999999999997</v>
      </c>
      <c r="I1534" s="179"/>
      <c r="J1534" s="180">
        <f>ROUND(I1534*H1534,2)</f>
        <v>0</v>
      </c>
      <c r="K1534" s="176" t="s">
        <v>638</v>
      </c>
      <c r="L1534" s="181"/>
      <c r="M1534" s="182" t="s">
        <v>19</v>
      </c>
      <c r="N1534" s="183" t="s">
        <v>43</v>
      </c>
      <c r="P1534" s="140">
        <f>O1534*H1534</f>
        <v>0</v>
      </c>
      <c r="Q1534" s="140">
        <v>2.9999999999999997E-4</v>
      </c>
      <c r="R1534" s="140">
        <f>Q1534*H1534</f>
        <v>9.225899999999998E-2</v>
      </c>
      <c r="S1534" s="140">
        <v>0</v>
      </c>
      <c r="T1534" s="141">
        <f>S1534*H1534</f>
        <v>0</v>
      </c>
      <c r="AR1534" s="142" t="s">
        <v>335</v>
      </c>
      <c r="AT1534" s="142" t="s">
        <v>392</v>
      </c>
      <c r="AU1534" s="142" t="s">
        <v>82</v>
      </c>
      <c r="AY1534" s="17" t="s">
        <v>146</v>
      </c>
      <c r="BE1534" s="143">
        <f>IF(N1534="základní",J1534,0)</f>
        <v>0</v>
      </c>
      <c r="BF1534" s="143">
        <f>IF(N1534="snížená",J1534,0)</f>
        <v>0</v>
      </c>
      <c r="BG1534" s="143">
        <f>IF(N1534="zákl. přenesená",J1534,0)</f>
        <v>0</v>
      </c>
      <c r="BH1534" s="143">
        <f>IF(N1534="sníž. přenesená",J1534,0)</f>
        <v>0</v>
      </c>
      <c r="BI1534" s="143">
        <f>IF(N1534="nulová",J1534,0)</f>
        <v>0</v>
      </c>
      <c r="BJ1534" s="17" t="s">
        <v>80</v>
      </c>
      <c r="BK1534" s="143">
        <f>ROUND(I1534*H1534,2)</f>
        <v>0</v>
      </c>
      <c r="BL1534" s="17" t="s">
        <v>241</v>
      </c>
      <c r="BM1534" s="142" t="s">
        <v>2033</v>
      </c>
    </row>
    <row r="1535" spans="2:65" s="13" customFormat="1" ht="11.25">
      <c r="B1535" s="155"/>
      <c r="D1535" s="149" t="s">
        <v>157</v>
      </c>
      <c r="F1535" s="157" t="s">
        <v>2034</v>
      </c>
      <c r="H1535" s="158">
        <v>307.52999999999997</v>
      </c>
      <c r="I1535" s="159"/>
      <c r="L1535" s="155"/>
      <c r="M1535" s="160"/>
      <c r="T1535" s="161"/>
      <c r="AT1535" s="156" t="s">
        <v>157</v>
      </c>
      <c r="AU1535" s="156" t="s">
        <v>82</v>
      </c>
      <c r="AV1535" s="13" t="s">
        <v>82</v>
      </c>
      <c r="AW1535" s="13" t="s">
        <v>4</v>
      </c>
      <c r="AX1535" s="13" t="s">
        <v>80</v>
      </c>
      <c r="AY1535" s="156" t="s">
        <v>146</v>
      </c>
    </row>
    <row r="1536" spans="2:65" s="1" customFormat="1" ht="16.5" customHeight="1">
      <c r="B1536" s="32"/>
      <c r="C1536" s="131" t="s">
        <v>2035</v>
      </c>
      <c r="D1536" s="131" t="s">
        <v>149</v>
      </c>
      <c r="E1536" s="132" t="s">
        <v>2036</v>
      </c>
      <c r="F1536" s="133" t="s">
        <v>2037</v>
      </c>
      <c r="G1536" s="134" t="s">
        <v>297</v>
      </c>
      <c r="H1536" s="135">
        <v>9</v>
      </c>
      <c r="I1536" s="136"/>
      <c r="J1536" s="137">
        <f>ROUND(I1536*H1536,2)</f>
        <v>0</v>
      </c>
      <c r="K1536" s="133" t="s">
        <v>638</v>
      </c>
      <c r="L1536" s="32"/>
      <c r="M1536" s="138" t="s">
        <v>19</v>
      </c>
      <c r="N1536" s="139" t="s">
        <v>43</v>
      </c>
      <c r="P1536" s="140">
        <f>O1536*H1536</f>
        <v>0</v>
      </c>
      <c r="Q1536" s="140">
        <v>0</v>
      </c>
      <c r="R1536" s="140">
        <f>Q1536*H1536</f>
        <v>0</v>
      </c>
      <c r="S1536" s="140">
        <v>0</v>
      </c>
      <c r="T1536" s="141">
        <f>S1536*H1536</f>
        <v>0</v>
      </c>
      <c r="AR1536" s="142" t="s">
        <v>241</v>
      </c>
      <c r="AT1536" s="142" t="s">
        <v>149</v>
      </c>
      <c r="AU1536" s="142" t="s">
        <v>82</v>
      </c>
      <c r="AY1536" s="17" t="s">
        <v>146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7" t="s">
        <v>80</v>
      </c>
      <c r="BK1536" s="143">
        <f>ROUND(I1536*H1536,2)</f>
        <v>0</v>
      </c>
      <c r="BL1536" s="17" t="s">
        <v>241</v>
      </c>
      <c r="BM1536" s="142" t="s">
        <v>2038</v>
      </c>
    </row>
    <row r="1537" spans="2:65" s="1" customFormat="1" ht="11.25">
      <c r="B1537" s="32"/>
      <c r="D1537" s="144" t="s">
        <v>155</v>
      </c>
      <c r="F1537" s="145" t="s">
        <v>2039</v>
      </c>
      <c r="I1537" s="146"/>
      <c r="L1537" s="32"/>
      <c r="M1537" s="147"/>
      <c r="T1537" s="53"/>
      <c r="AT1537" s="17" t="s">
        <v>155</v>
      </c>
      <c r="AU1537" s="17" t="s">
        <v>82</v>
      </c>
    </row>
    <row r="1538" spans="2:65" s="13" customFormat="1" ht="11.25">
      <c r="B1538" s="155"/>
      <c r="D1538" s="149" t="s">
        <v>157</v>
      </c>
      <c r="E1538" s="156" t="s">
        <v>19</v>
      </c>
      <c r="F1538" s="157" t="s">
        <v>82</v>
      </c>
      <c r="H1538" s="158">
        <v>2</v>
      </c>
      <c r="I1538" s="159"/>
      <c r="L1538" s="155"/>
      <c r="M1538" s="160"/>
      <c r="T1538" s="161"/>
      <c r="AT1538" s="156" t="s">
        <v>157</v>
      </c>
      <c r="AU1538" s="156" t="s">
        <v>82</v>
      </c>
      <c r="AV1538" s="13" t="s">
        <v>82</v>
      </c>
      <c r="AW1538" s="13" t="s">
        <v>33</v>
      </c>
      <c r="AX1538" s="13" t="s">
        <v>72</v>
      </c>
      <c r="AY1538" s="156" t="s">
        <v>146</v>
      </c>
    </row>
    <row r="1539" spans="2:65" s="13" customFormat="1" ht="11.25">
      <c r="B1539" s="155"/>
      <c r="D1539" s="149" t="s">
        <v>157</v>
      </c>
      <c r="E1539" s="156" t="s">
        <v>19</v>
      </c>
      <c r="F1539" s="157" t="s">
        <v>181</v>
      </c>
      <c r="H1539" s="158">
        <v>5</v>
      </c>
      <c r="I1539" s="159"/>
      <c r="L1539" s="155"/>
      <c r="M1539" s="160"/>
      <c r="T1539" s="161"/>
      <c r="AT1539" s="156" t="s">
        <v>157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146</v>
      </c>
    </row>
    <row r="1540" spans="2:65" s="13" customFormat="1" ht="11.25">
      <c r="B1540" s="155"/>
      <c r="D1540" s="149" t="s">
        <v>157</v>
      </c>
      <c r="E1540" s="156" t="s">
        <v>19</v>
      </c>
      <c r="F1540" s="157" t="s">
        <v>82</v>
      </c>
      <c r="H1540" s="158">
        <v>2</v>
      </c>
      <c r="I1540" s="159"/>
      <c r="L1540" s="155"/>
      <c r="M1540" s="160"/>
      <c r="T1540" s="161"/>
      <c r="AT1540" s="156" t="s">
        <v>157</v>
      </c>
      <c r="AU1540" s="156" t="s">
        <v>82</v>
      </c>
      <c r="AV1540" s="13" t="s">
        <v>82</v>
      </c>
      <c r="AW1540" s="13" t="s">
        <v>33</v>
      </c>
      <c r="AX1540" s="13" t="s">
        <v>72</v>
      </c>
      <c r="AY1540" s="156" t="s">
        <v>146</v>
      </c>
    </row>
    <row r="1541" spans="2:65" s="14" customFormat="1" ht="11.25">
      <c r="B1541" s="162"/>
      <c r="D1541" s="149" t="s">
        <v>157</v>
      </c>
      <c r="E1541" s="163" t="s">
        <v>19</v>
      </c>
      <c r="F1541" s="164" t="s">
        <v>161</v>
      </c>
      <c r="H1541" s="165">
        <v>9</v>
      </c>
      <c r="I1541" s="166"/>
      <c r="L1541" s="162"/>
      <c r="M1541" s="167"/>
      <c r="T1541" s="168"/>
      <c r="AT1541" s="163" t="s">
        <v>157</v>
      </c>
      <c r="AU1541" s="163" t="s">
        <v>82</v>
      </c>
      <c r="AV1541" s="14" t="s">
        <v>147</v>
      </c>
      <c r="AW1541" s="14" t="s">
        <v>33</v>
      </c>
      <c r="AX1541" s="14" t="s">
        <v>80</v>
      </c>
      <c r="AY1541" s="163" t="s">
        <v>146</v>
      </c>
    </row>
    <row r="1542" spans="2:65" s="1" customFormat="1" ht="16.5" customHeight="1">
      <c r="B1542" s="32"/>
      <c r="C1542" s="174" t="s">
        <v>2040</v>
      </c>
      <c r="D1542" s="174" t="s">
        <v>392</v>
      </c>
      <c r="E1542" s="175" t="s">
        <v>2041</v>
      </c>
      <c r="F1542" s="176" t="s">
        <v>2042</v>
      </c>
      <c r="G1542" s="177" t="s">
        <v>297</v>
      </c>
      <c r="H1542" s="178">
        <v>9.18</v>
      </c>
      <c r="I1542" s="179"/>
      <c r="J1542" s="180">
        <f>ROUND(I1542*H1542,2)</f>
        <v>0</v>
      </c>
      <c r="K1542" s="176" t="s">
        <v>638</v>
      </c>
      <c r="L1542" s="181"/>
      <c r="M1542" s="182" t="s">
        <v>19</v>
      </c>
      <c r="N1542" s="183" t="s">
        <v>43</v>
      </c>
      <c r="P1542" s="140">
        <f>O1542*H1542</f>
        <v>0</v>
      </c>
      <c r="Q1542" s="140">
        <v>1.7000000000000001E-4</v>
      </c>
      <c r="R1542" s="140">
        <f>Q1542*H1542</f>
        <v>1.5606000000000001E-3</v>
      </c>
      <c r="S1542" s="140">
        <v>0</v>
      </c>
      <c r="T1542" s="141">
        <f>S1542*H1542</f>
        <v>0</v>
      </c>
      <c r="AR1542" s="142" t="s">
        <v>335</v>
      </c>
      <c r="AT1542" s="142" t="s">
        <v>392</v>
      </c>
      <c r="AU1542" s="142" t="s">
        <v>82</v>
      </c>
      <c r="AY1542" s="17" t="s">
        <v>146</v>
      </c>
      <c r="BE1542" s="143">
        <f>IF(N1542="základní",J1542,0)</f>
        <v>0</v>
      </c>
      <c r="BF1542" s="143">
        <f>IF(N1542="snížená",J1542,0)</f>
        <v>0</v>
      </c>
      <c r="BG1542" s="143">
        <f>IF(N1542="zákl. přenesená",J1542,0)</f>
        <v>0</v>
      </c>
      <c r="BH1542" s="143">
        <f>IF(N1542="sníž. přenesená",J1542,0)</f>
        <v>0</v>
      </c>
      <c r="BI1542" s="143">
        <f>IF(N1542="nulová",J1542,0)</f>
        <v>0</v>
      </c>
      <c r="BJ1542" s="17" t="s">
        <v>80</v>
      </c>
      <c r="BK1542" s="143">
        <f>ROUND(I1542*H1542,2)</f>
        <v>0</v>
      </c>
      <c r="BL1542" s="17" t="s">
        <v>241</v>
      </c>
      <c r="BM1542" s="142" t="s">
        <v>2043</v>
      </c>
    </row>
    <row r="1543" spans="2:65" s="13" customFormat="1" ht="11.25">
      <c r="B1543" s="155"/>
      <c r="D1543" s="149" t="s">
        <v>157</v>
      </c>
      <c r="F1543" s="157" t="s">
        <v>2044</v>
      </c>
      <c r="H1543" s="158">
        <v>9.18</v>
      </c>
      <c r="I1543" s="159"/>
      <c r="L1543" s="155"/>
      <c r="M1543" s="160"/>
      <c r="T1543" s="161"/>
      <c r="AT1543" s="156" t="s">
        <v>157</v>
      </c>
      <c r="AU1543" s="156" t="s">
        <v>82</v>
      </c>
      <c r="AV1543" s="13" t="s">
        <v>82</v>
      </c>
      <c r="AW1543" s="13" t="s">
        <v>4</v>
      </c>
      <c r="AX1543" s="13" t="s">
        <v>80</v>
      </c>
      <c r="AY1543" s="156" t="s">
        <v>146</v>
      </c>
    </row>
    <row r="1544" spans="2:65" s="1" customFormat="1" ht="16.5" customHeight="1">
      <c r="B1544" s="32"/>
      <c r="C1544" s="131" t="s">
        <v>2045</v>
      </c>
      <c r="D1544" s="131" t="s">
        <v>149</v>
      </c>
      <c r="E1544" s="132" t="s">
        <v>2046</v>
      </c>
      <c r="F1544" s="133" t="s">
        <v>2047</v>
      </c>
      <c r="G1544" s="134" t="s">
        <v>152</v>
      </c>
      <c r="H1544" s="135">
        <v>365.06</v>
      </c>
      <c r="I1544" s="136"/>
      <c r="J1544" s="137">
        <f>ROUND(I1544*H1544,2)</f>
        <v>0</v>
      </c>
      <c r="K1544" s="133" t="s">
        <v>638</v>
      </c>
      <c r="L1544" s="32"/>
      <c r="M1544" s="138" t="s">
        <v>19</v>
      </c>
      <c r="N1544" s="139" t="s">
        <v>43</v>
      </c>
      <c r="P1544" s="140">
        <f>O1544*H1544</f>
        <v>0</v>
      </c>
      <c r="Q1544" s="140">
        <v>0</v>
      </c>
      <c r="R1544" s="140">
        <f>Q1544*H1544</f>
        <v>0</v>
      </c>
      <c r="S1544" s="140">
        <v>0</v>
      </c>
      <c r="T1544" s="141">
        <f>S1544*H1544</f>
        <v>0</v>
      </c>
      <c r="AR1544" s="142" t="s">
        <v>241</v>
      </c>
      <c r="AT1544" s="142" t="s">
        <v>149</v>
      </c>
      <c r="AU1544" s="142" t="s">
        <v>82</v>
      </c>
      <c r="AY1544" s="17" t="s">
        <v>146</v>
      </c>
      <c r="BE1544" s="143">
        <f>IF(N1544="základní",J1544,0)</f>
        <v>0</v>
      </c>
      <c r="BF1544" s="143">
        <f>IF(N1544="snížená",J1544,0)</f>
        <v>0</v>
      </c>
      <c r="BG1544" s="143">
        <f>IF(N1544="zákl. přenesená",J1544,0)</f>
        <v>0</v>
      </c>
      <c r="BH1544" s="143">
        <f>IF(N1544="sníž. přenesená",J1544,0)</f>
        <v>0</v>
      </c>
      <c r="BI1544" s="143">
        <f>IF(N1544="nulová",J1544,0)</f>
        <v>0</v>
      </c>
      <c r="BJ1544" s="17" t="s">
        <v>80</v>
      </c>
      <c r="BK1544" s="143">
        <f>ROUND(I1544*H1544,2)</f>
        <v>0</v>
      </c>
      <c r="BL1544" s="17" t="s">
        <v>241</v>
      </c>
      <c r="BM1544" s="142" t="s">
        <v>2048</v>
      </c>
    </row>
    <row r="1545" spans="2:65" s="1" customFormat="1" ht="11.25">
      <c r="B1545" s="32"/>
      <c r="D1545" s="144" t="s">
        <v>155</v>
      </c>
      <c r="F1545" s="145" t="s">
        <v>2049</v>
      </c>
      <c r="I1545" s="146"/>
      <c r="L1545" s="32"/>
      <c r="M1545" s="147"/>
      <c r="T1545" s="53"/>
      <c r="AT1545" s="17" t="s">
        <v>155</v>
      </c>
      <c r="AU1545" s="17" t="s">
        <v>82</v>
      </c>
    </row>
    <row r="1546" spans="2:65" s="12" customFormat="1" ht="11.25">
      <c r="B1546" s="148"/>
      <c r="D1546" s="149" t="s">
        <v>157</v>
      </c>
      <c r="E1546" s="150" t="s">
        <v>19</v>
      </c>
      <c r="F1546" s="151" t="s">
        <v>517</v>
      </c>
      <c r="H1546" s="150" t="s">
        <v>19</v>
      </c>
      <c r="I1546" s="152"/>
      <c r="L1546" s="148"/>
      <c r="M1546" s="153"/>
      <c r="T1546" s="154"/>
      <c r="AT1546" s="150" t="s">
        <v>157</v>
      </c>
      <c r="AU1546" s="150" t="s">
        <v>82</v>
      </c>
      <c r="AV1546" s="12" t="s">
        <v>80</v>
      </c>
      <c r="AW1546" s="12" t="s">
        <v>33</v>
      </c>
      <c r="AX1546" s="12" t="s">
        <v>72</v>
      </c>
      <c r="AY1546" s="150" t="s">
        <v>146</v>
      </c>
    </row>
    <row r="1547" spans="2:65" s="13" customFormat="1" ht="11.25">
      <c r="B1547" s="155"/>
      <c r="D1547" s="149" t="s">
        <v>157</v>
      </c>
      <c r="E1547" s="156" t="s">
        <v>19</v>
      </c>
      <c r="F1547" s="157" t="s">
        <v>518</v>
      </c>
      <c r="H1547" s="158">
        <v>29.3</v>
      </c>
      <c r="I1547" s="159"/>
      <c r="L1547" s="155"/>
      <c r="M1547" s="160"/>
      <c r="T1547" s="161"/>
      <c r="AT1547" s="156" t="s">
        <v>157</v>
      </c>
      <c r="AU1547" s="156" t="s">
        <v>82</v>
      </c>
      <c r="AV1547" s="13" t="s">
        <v>82</v>
      </c>
      <c r="AW1547" s="13" t="s">
        <v>33</v>
      </c>
      <c r="AX1547" s="13" t="s">
        <v>72</v>
      </c>
      <c r="AY1547" s="156" t="s">
        <v>146</v>
      </c>
    </row>
    <row r="1548" spans="2:65" s="12" customFormat="1" ht="11.25">
      <c r="B1548" s="148"/>
      <c r="D1548" s="149" t="s">
        <v>157</v>
      </c>
      <c r="E1548" s="150" t="s">
        <v>19</v>
      </c>
      <c r="F1548" s="151" t="s">
        <v>519</v>
      </c>
      <c r="H1548" s="150" t="s">
        <v>19</v>
      </c>
      <c r="I1548" s="152"/>
      <c r="L1548" s="148"/>
      <c r="M1548" s="153"/>
      <c r="T1548" s="154"/>
      <c r="AT1548" s="150" t="s">
        <v>157</v>
      </c>
      <c r="AU1548" s="150" t="s">
        <v>82</v>
      </c>
      <c r="AV1548" s="12" t="s">
        <v>80</v>
      </c>
      <c r="AW1548" s="12" t="s">
        <v>33</v>
      </c>
      <c r="AX1548" s="12" t="s">
        <v>72</v>
      </c>
      <c r="AY1548" s="150" t="s">
        <v>146</v>
      </c>
    </row>
    <row r="1549" spans="2:65" s="13" customFormat="1" ht="11.25">
      <c r="B1549" s="155"/>
      <c r="D1549" s="149" t="s">
        <v>157</v>
      </c>
      <c r="E1549" s="156" t="s">
        <v>19</v>
      </c>
      <c r="F1549" s="157" t="s">
        <v>520</v>
      </c>
      <c r="H1549" s="158">
        <v>15.02</v>
      </c>
      <c r="I1549" s="159"/>
      <c r="L1549" s="155"/>
      <c r="M1549" s="160"/>
      <c r="T1549" s="161"/>
      <c r="AT1549" s="156" t="s">
        <v>157</v>
      </c>
      <c r="AU1549" s="156" t="s">
        <v>82</v>
      </c>
      <c r="AV1549" s="13" t="s">
        <v>82</v>
      </c>
      <c r="AW1549" s="13" t="s">
        <v>33</v>
      </c>
      <c r="AX1549" s="13" t="s">
        <v>72</v>
      </c>
      <c r="AY1549" s="156" t="s">
        <v>146</v>
      </c>
    </row>
    <row r="1550" spans="2:65" s="12" customFormat="1" ht="11.25">
      <c r="B1550" s="148"/>
      <c r="D1550" s="149" t="s">
        <v>157</v>
      </c>
      <c r="E1550" s="150" t="s">
        <v>19</v>
      </c>
      <c r="F1550" s="151" t="s">
        <v>521</v>
      </c>
      <c r="H1550" s="150" t="s">
        <v>19</v>
      </c>
      <c r="I1550" s="152"/>
      <c r="L1550" s="148"/>
      <c r="M1550" s="153"/>
      <c r="T1550" s="154"/>
      <c r="AT1550" s="150" t="s">
        <v>157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146</v>
      </c>
    </row>
    <row r="1551" spans="2:65" s="13" customFormat="1" ht="11.25">
      <c r="B1551" s="155"/>
      <c r="D1551" s="149" t="s">
        <v>157</v>
      </c>
      <c r="E1551" s="156" t="s">
        <v>19</v>
      </c>
      <c r="F1551" s="157" t="s">
        <v>522</v>
      </c>
      <c r="H1551" s="158">
        <v>10.64</v>
      </c>
      <c r="I1551" s="159"/>
      <c r="L1551" s="155"/>
      <c r="M1551" s="160"/>
      <c r="T1551" s="161"/>
      <c r="AT1551" s="156" t="s">
        <v>157</v>
      </c>
      <c r="AU1551" s="156" t="s">
        <v>82</v>
      </c>
      <c r="AV1551" s="13" t="s">
        <v>82</v>
      </c>
      <c r="AW1551" s="13" t="s">
        <v>33</v>
      </c>
      <c r="AX1551" s="13" t="s">
        <v>72</v>
      </c>
      <c r="AY1551" s="156" t="s">
        <v>146</v>
      </c>
    </row>
    <row r="1552" spans="2:65" s="12" customFormat="1" ht="11.25">
      <c r="B1552" s="148"/>
      <c r="D1552" s="149" t="s">
        <v>157</v>
      </c>
      <c r="E1552" s="150" t="s">
        <v>19</v>
      </c>
      <c r="F1552" s="151" t="s">
        <v>1003</v>
      </c>
      <c r="H1552" s="150" t="s">
        <v>19</v>
      </c>
      <c r="I1552" s="152"/>
      <c r="L1552" s="148"/>
      <c r="M1552" s="153"/>
      <c r="T1552" s="154"/>
      <c r="AT1552" s="150" t="s">
        <v>157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146</v>
      </c>
    </row>
    <row r="1553" spans="2:51" s="13" customFormat="1" ht="11.25">
      <c r="B1553" s="155"/>
      <c r="D1553" s="149" t="s">
        <v>157</v>
      </c>
      <c r="E1553" s="156" t="s">
        <v>19</v>
      </c>
      <c r="F1553" s="157" t="s">
        <v>1004</v>
      </c>
      <c r="H1553" s="158">
        <v>8.35</v>
      </c>
      <c r="I1553" s="159"/>
      <c r="L1553" s="155"/>
      <c r="M1553" s="160"/>
      <c r="T1553" s="161"/>
      <c r="AT1553" s="156" t="s">
        <v>157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146</v>
      </c>
    </row>
    <row r="1554" spans="2:51" s="12" customFormat="1" ht="11.25">
      <c r="B1554" s="148"/>
      <c r="D1554" s="149" t="s">
        <v>157</v>
      </c>
      <c r="E1554" s="150" t="s">
        <v>19</v>
      </c>
      <c r="F1554" s="151" t="s">
        <v>1005</v>
      </c>
      <c r="H1554" s="150" t="s">
        <v>19</v>
      </c>
      <c r="I1554" s="152"/>
      <c r="L1554" s="148"/>
      <c r="M1554" s="153"/>
      <c r="T1554" s="154"/>
      <c r="AT1554" s="150" t="s">
        <v>157</v>
      </c>
      <c r="AU1554" s="150" t="s">
        <v>82</v>
      </c>
      <c r="AV1554" s="12" t="s">
        <v>80</v>
      </c>
      <c r="AW1554" s="12" t="s">
        <v>33</v>
      </c>
      <c r="AX1554" s="12" t="s">
        <v>72</v>
      </c>
      <c r="AY1554" s="150" t="s">
        <v>146</v>
      </c>
    </row>
    <row r="1555" spans="2:51" s="13" customFormat="1" ht="11.25">
      <c r="B1555" s="155"/>
      <c r="D1555" s="149" t="s">
        <v>157</v>
      </c>
      <c r="E1555" s="156" t="s">
        <v>19</v>
      </c>
      <c r="F1555" s="157" t="s">
        <v>1006</v>
      </c>
      <c r="H1555" s="158">
        <v>21.48</v>
      </c>
      <c r="I1555" s="159"/>
      <c r="L1555" s="155"/>
      <c r="M1555" s="160"/>
      <c r="T1555" s="161"/>
      <c r="AT1555" s="156" t="s">
        <v>157</v>
      </c>
      <c r="AU1555" s="156" t="s">
        <v>82</v>
      </c>
      <c r="AV1555" s="13" t="s">
        <v>82</v>
      </c>
      <c r="AW1555" s="13" t="s">
        <v>33</v>
      </c>
      <c r="AX1555" s="13" t="s">
        <v>72</v>
      </c>
      <c r="AY1555" s="156" t="s">
        <v>146</v>
      </c>
    </row>
    <row r="1556" spans="2:51" s="12" customFormat="1" ht="11.25">
      <c r="B1556" s="148"/>
      <c r="D1556" s="149" t="s">
        <v>157</v>
      </c>
      <c r="E1556" s="150" t="s">
        <v>19</v>
      </c>
      <c r="F1556" s="151" t="s">
        <v>1007</v>
      </c>
      <c r="H1556" s="150" t="s">
        <v>19</v>
      </c>
      <c r="I1556" s="152"/>
      <c r="L1556" s="148"/>
      <c r="M1556" s="153"/>
      <c r="T1556" s="154"/>
      <c r="AT1556" s="150" t="s">
        <v>157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146</v>
      </c>
    </row>
    <row r="1557" spans="2:51" s="13" customFormat="1" ht="11.25">
      <c r="B1557" s="155"/>
      <c r="D1557" s="149" t="s">
        <v>157</v>
      </c>
      <c r="E1557" s="156" t="s">
        <v>19</v>
      </c>
      <c r="F1557" s="157" t="s">
        <v>1008</v>
      </c>
      <c r="H1557" s="158">
        <v>11.28</v>
      </c>
      <c r="I1557" s="159"/>
      <c r="L1557" s="155"/>
      <c r="M1557" s="160"/>
      <c r="T1557" s="161"/>
      <c r="AT1557" s="156" t="s">
        <v>157</v>
      </c>
      <c r="AU1557" s="156" t="s">
        <v>82</v>
      </c>
      <c r="AV1557" s="13" t="s">
        <v>82</v>
      </c>
      <c r="AW1557" s="13" t="s">
        <v>33</v>
      </c>
      <c r="AX1557" s="13" t="s">
        <v>72</v>
      </c>
      <c r="AY1557" s="156" t="s">
        <v>146</v>
      </c>
    </row>
    <row r="1558" spans="2:51" s="12" customFormat="1" ht="11.25">
      <c r="B1558" s="148"/>
      <c r="D1558" s="149" t="s">
        <v>157</v>
      </c>
      <c r="E1558" s="150" t="s">
        <v>19</v>
      </c>
      <c r="F1558" s="151" t="s">
        <v>1009</v>
      </c>
      <c r="H1558" s="150" t="s">
        <v>19</v>
      </c>
      <c r="I1558" s="152"/>
      <c r="L1558" s="148"/>
      <c r="M1558" s="153"/>
      <c r="T1558" s="154"/>
      <c r="AT1558" s="150" t="s">
        <v>157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146</v>
      </c>
    </row>
    <row r="1559" spans="2:51" s="13" customFormat="1" ht="11.25">
      <c r="B1559" s="155"/>
      <c r="D1559" s="149" t="s">
        <v>157</v>
      </c>
      <c r="E1559" s="156" t="s">
        <v>19</v>
      </c>
      <c r="F1559" s="157" t="s">
        <v>1010</v>
      </c>
      <c r="H1559" s="158">
        <v>8.69</v>
      </c>
      <c r="I1559" s="159"/>
      <c r="L1559" s="155"/>
      <c r="M1559" s="160"/>
      <c r="T1559" s="161"/>
      <c r="AT1559" s="156" t="s">
        <v>157</v>
      </c>
      <c r="AU1559" s="156" t="s">
        <v>82</v>
      </c>
      <c r="AV1559" s="13" t="s">
        <v>82</v>
      </c>
      <c r="AW1559" s="13" t="s">
        <v>33</v>
      </c>
      <c r="AX1559" s="13" t="s">
        <v>72</v>
      </c>
      <c r="AY1559" s="156" t="s">
        <v>146</v>
      </c>
    </row>
    <row r="1560" spans="2:51" s="12" customFormat="1" ht="11.25">
      <c r="B1560" s="148"/>
      <c r="D1560" s="149" t="s">
        <v>157</v>
      </c>
      <c r="E1560" s="150" t="s">
        <v>19</v>
      </c>
      <c r="F1560" s="151" t="s">
        <v>1011</v>
      </c>
      <c r="H1560" s="150" t="s">
        <v>19</v>
      </c>
      <c r="I1560" s="152"/>
      <c r="L1560" s="148"/>
      <c r="M1560" s="153"/>
      <c r="T1560" s="154"/>
      <c r="AT1560" s="150" t="s">
        <v>157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146</v>
      </c>
    </row>
    <row r="1561" spans="2:51" s="13" customFormat="1" ht="11.25">
      <c r="B1561" s="155"/>
      <c r="D1561" s="149" t="s">
        <v>157</v>
      </c>
      <c r="E1561" s="156" t="s">
        <v>19</v>
      </c>
      <c r="F1561" s="157" t="s">
        <v>1012</v>
      </c>
      <c r="H1561" s="158">
        <v>22.88</v>
      </c>
      <c r="I1561" s="159"/>
      <c r="L1561" s="155"/>
      <c r="M1561" s="160"/>
      <c r="T1561" s="161"/>
      <c r="AT1561" s="156" t="s">
        <v>157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146</v>
      </c>
    </row>
    <row r="1562" spans="2:51" s="12" customFormat="1" ht="11.25">
      <c r="B1562" s="148"/>
      <c r="D1562" s="149" t="s">
        <v>157</v>
      </c>
      <c r="E1562" s="150" t="s">
        <v>19</v>
      </c>
      <c r="F1562" s="151" t="s">
        <v>1077</v>
      </c>
      <c r="H1562" s="150" t="s">
        <v>19</v>
      </c>
      <c r="I1562" s="152"/>
      <c r="L1562" s="148"/>
      <c r="M1562" s="153"/>
      <c r="T1562" s="154"/>
      <c r="AT1562" s="150" t="s">
        <v>157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146</v>
      </c>
    </row>
    <row r="1563" spans="2:51" s="13" customFormat="1" ht="11.25">
      <c r="B1563" s="155"/>
      <c r="D1563" s="149" t="s">
        <v>157</v>
      </c>
      <c r="E1563" s="156" t="s">
        <v>19</v>
      </c>
      <c r="F1563" s="157" t="s">
        <v>1078</v>
      </c>
      <c r="H1563" s="158">
        <v>2.39</v>
      </c>
      <c r="I1563" s="159"/>
      <c r="L1563" s="155"/>
      <c r="M1563" s="160"/>
      <c r="T1563" s="161"/>
      <c r="AT1563" s="156" t="s">
        <v>157</v>
      </c>
      <c r="AU1563" s="156" t="s">
        <v>82</v>
      </c>
      <c r="AV1563" s="13" t="s">
        <v>82</v>
      </c>
      <c r="AW1563" s="13" t="s">
        <v>33</v>
      </c>
      <c r="AX1563" s="13" t="s">
        <v>72</v>
      </c>
      <c r="AY1563" s="156" t="s">
        <v>146</v>
      </c>
    </row>
    <row r="1564" spans="2:51" s="12" customFormat="1" ht="11.25">
      <c r="B1564" s="148"/>
      <c r="D1564" s="149" t="s">
        <v>157</v>
      </c>
      <c r="E1564" s="150" t="s">
        <v>19</v>
      </c>
      <c r="F1564" s="151" t="s">
        <v>1013</v>
      </c>
      <c r="H1564" s="150" t="s">
        <v>19</v>
      </c>
      <c r="I1564" s="152"/>
      <c r="L1564" s="148"/>
      <c r="M1564" s="153"/>
      <c r="T1564" s="154"/>
      <c r="AT1564" s="150" t="s">
        <v>157</v>
      </c>
      <c r="AU1564" s="150" t="s">
        <v>82</v>
      </c>
      <c r="AV1564" s="12" t="s">
        <v>80</v>
      </c>
      <c r="AW1564" s="12" t="s">
        <v>33</v>
      </c>
      <c r="AX1564" s="12" t="s">
        <v>72</v>
      </c>
      <c r="AY1564" s="150" t="s">
        <v>146</v>
      </c>
    </row>
    <row r="1565" spans="2:51" s="13" customFormat="1" ht="11.25">
      <c r="B1565" s="155"/>
      <c r="D1565" s="149" t="s">
        <v>157</v>
      </c>
      <c r="E1565" s="156" t="s">
        <v>19</v>
      </c>
      <c r="F1565" s="157" t="s">
        <v>1014</v>
      </c>
      <c r="H1565" s="158">
        <v>9.36</v>
      </c>
      <c r="I1565" s="159"/>
      <c r="L1565" s="155"/>
      <c r="M1565" s="160"/>
      <c r="T1565" s="161"/>
      <c r="AT1565" s="156" t="s">
        <v>157</v>
      </c>
      <c r="AU1565" s="156" t="s">
        <v>82</v>
      </c>
      <c r="AV1565" s="13" t="s">
        <v>82</v>
      </c>
      <c r="AW1565" s="13" t="s">
        <v>33</v>
      </c>
      <c r="AX1565" s="13" t="s">
        <v>72</v>
      </c>
      <c r="AY1565" s="156" t="s">
        <v>146</v>
      </c>
    </row>
    <row r="1566" spans="2:51" s="12" customFormat="1" ht="11.25">
      <c r="B1566" s="148"/>
      <c r="D1566" s="149" t="s">
        <v>157</v>
      </c>
      <c r="E1566" s="150" t="s">
        <v>19</v>
      </c>
      <c r="F1566" s="151" t="s">
        <v>1488</v>
      </c>
      <c r="H1566" s="150" t="s">
        <v>19</v>
      </c>
      <c r="I1566" s="152"/>
      <c r="L1566" s="148"/>
      <c r="M1566" s="153"/>
      <c r="T1566" s="154"/>
      <c r="AT1566" s="150" t="s">
        <v>157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146</v>
      </c>
    </row>
    <row r="1567" spans="2:51" s="13" customFormat="1" ht="11.25">
      <c r="B1567" s="155"/>
      <c r="D1567" s="149" t="s">
        <v>157</v>
      </c>
      <c r="E1567" s="156" t="s">
        <v>19</v>
      </c>
      <c r="F1567" s="157" t="s">
        <v>1489</v>
      </c>
      <c r="H1567" s="158">
        <v>25.46</v>
      </c>
      <c r="I1567" s="159"/>
      <c r="L1567" s="155"/>
      <c r="M1567" s="160"/>
      <c r="T1567" s="161"/>
      <c r="AT1567" s="156" t="s">
        <v>157</v>
      </c>
      <c r="AU1567" s="156" t="s">
        <v>82</v>
      </c>
      <c r="AV1567" s="13" t="s">
        <v>82</v>
      </c>
      <c r="AW1567" s="13" t="s">
        <v>33</v>
      </c>
      <c r="AX1567" s="13" t="s">
        <v>72</v>
      </c>
      <c r="AY1567" s="156" t="s">
        <v>146</v>
      </c>
    </row>
    <row r="1568" spans="2:51" s="12" customFormat="1" ht="11.25">
      <c r="B1568" s="148"/>
      <c r="D1568" s="149" t="s">
        <v>157</v>
      </c>
      <c r="E1568" s="150" t="s">
        <v>19</v>
      </c>
      <c r="F1568" s="151" t="s">
        <v>1490</v>
      </c>
      <c r="H1568" s="150" t="s">
        <v>19</v>
      </c>
      <c r="I1568" s="152"/>
      <c r="L1568" s="148"/>
      <c r="M1568" s="153"/>
      <c r="T1568" s="154"/>
      <c r="AT1568" s="150" t="s">
        <v>157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146</v>
      </c>
    </row>
    <row r="1569" spans="2:65" s="13" customFormat="1" ht="11.25">
      <c r="B1569" s="155"/>
      <c r="D1569" s="149" t="s">
        <v>157</v>
      </c>
      <c r="E1569" s="156" t="s">
        <v>19</v>
      </c>
      <c r="F1569" s="157" t="s">
        <v>1491</v>
      </c>
      <c r="H1569" s="158">
        <v>18.66</v>
      </c>
      <c r="I1569" s="159"/>
      <c r="L1569" s="155"/>
      <c r="M1569" s="160"/>
      <c r="T1569" s="161"/>
      <c r="AT1569" s="156" t="s">
        <v>157</v>
      </c>
      <c r="AU1569" s="156" t="s">
        <v>82</v>
      </c>
      <c r="AV1569" s="13" t="s">
        <v>82</v>
      </c>
      <c r="AW1569" s="13" t="s">
        <v>33</v>
      </c>
      <c r="AX1569" s="13" t="s">
        <v>72</v>
      </c>
      <c r="AY1569" s="156" t="s">
        <v>146</v>
      </c>
    </row>
    <row r="1570" spans="2:65" s="12" customFormat="1" ht="11.25">
      <c r="B1570" s="148"/>
      <c r="D1570" s="149" t="s">
        <v>157</v>
      </c>
      <c r="E1570" s="150" t="s">
        <v>19</v>
      </c>
      <c r="F1570" s="151" t="s">
        <v>1492</v>
      </c>
      <c r="H1570" s="150" t="s">
        <v>19</v>
      </c>
      <c r="I1570" s="152"/>
      <c r="L1570" s="148"/>
      <c r="M1570" s="153"/>
      <c r="T1570" s="154"/>
      <c r="AT1570" s="150" t="s">
        <v>157</v>
      </c>
      <c r="AU1570" s="150" t="s">
        <v>82</v>
      </c>
      <c r="AV1570" s="12" t="s">
        <v>80</v>
      </c>
      <c r="AW1570" s="12" t="s">
        <v>33</v>
      </c>
      <c r="AX1570" s="12" t="s">
        <v>72</v>
      </c>
      <c r="AY1570" s="150" t="s">
        <v>146</v>
      </c>
    </row>
    <row r="1571" spans="2:65" s="13" customFormat="1" ht="11.25">
      <c r="B1571" s="155"/>
      <c r="D1571" s="149" t="s">
        <v>157</v>
      </c>
      <c r="E1571" s="156" t="s">
        <v>19</v>
      </c>
      <c r="F1571" s="157" t="s">
        <v>1493</v>
      </c>
      <c r="H1571" s="158">
        <v>39.909999999999997</v>
      </c>
      <c r="I1571" s="159"/>
      <c r="L1571" s="155"/>
      <c r="M1571" s="160"/>
      <c r="T1571" s="161"/>
      <c r="AT1571" s="156" t="s">
        <v>157</v>
      </c>
      <c r="AU1571" s="156" t="s">
        <v>82</v>
      </c>
      <c r="AV1571" s="13" t="s">
        <v>82</v>
      </c>
      <c r="AW1571" s="13" t="s">
        <v>33</v>
      </c>
      <c r="AX1571" s="13" t="s">
        <v>72</v>
      </c>
      <c r="AY1571" s="156" t="s">
        <v>146</v>
      </c>
    </row>
    <row r="1572" spans="2:65" s="12" customFormat="1" ht="11.25">
      <c r="B1572" s="148"/>
      <c r="D1572" s="149" t="s">
        <v>157</v>
      </c>
      <c r="E1572" s="150" t="s">
        <v>19</v>
      </c>
      <c r="F1572" s="151" t="s">
        <v>1494</v>
      </c>
      <c r="H1572" s="150" t="s">
        <v>19</v>
      </c>
      <c r="I1572" s="152"/>
      <c r="L1572" s="148"/>
      <c r="M1572" s="153"/>
      <c r="T1572" s="154"/>
      <c r="AT1572" s="150" t="s">
        <v>157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146</v>
      </c>
    </row>
    <row r="1573" spans="2:65" s="13" customFormat="1" ht="11.25">
      <c r="B1573" s="155"/>
      <c r="D1573" s="149" t="s">
        <v>157</v>
      </c>
      <c r="E1573" s="156" t="s">
        <v>19</v>
      </c>
      <c r="F1573" s="157" t="s">
        <v>1495</v>
      </c>
      <c r="H1573" s="158">
        <v>39.43</v>
      </c>
      <c r="I1573" s="159"/>
      <c r="L1573" s="155"/>
      <c r="M1573" s="160"/>
      <c r="T1573" s="161"/>
      <c r="AT1573" s="156" t="s">
        <v>157</v>
      </c>
      <c r="AU1573" s="156" t="s">
        <v>82</v>
      </c>
      <c r="AV1573" s="13" t="s">
        <v>82</v>
      </c>
      <c r="AW1573" s="13" t="s">
        <v>33</v>
      </c>
      <c r="AX1573" s="13" t="s">
        <v>72</v>
      </c>
      <c r="AY1573" s="156" t="s">
        <v>146</v>
      </c>
    </row>
    <row r="1574" spans="2:65" s="12" customFormat="1" ht="11.25">
      <c r="B1574" s="148"/>
      <c r="D1574" s="149" t="s">
        <v>157</v>
      </c>
      <c r="E1574" s="150" t="s">
        <v>19</v>
      </c>
      <c r="F1574" s="151" t="s">
        <v>1496</v>
      </c>
      <c r="H1574" s="150" t="s">
        <v>19</v>
      </c>
      <c r="I1574" s="152"/>
      <c r="L1574" s="148"/>
      <c r="M1574" s="153"/>
      <c r="T1574" s="154"/>
      <c r="AT1574" s="150" t="s">
        <v>157</v>
      </c>
      <c r="AU1574" s="150" t="s">
        <v>82</v>
      </c>
      <c r="AV1574" s="12" t="s">
        <v>80</v>
      </c>
      <c r="AW1574" s="12" t="s">
        <v>33</v>
      </c>
      <c r="AX1574" s="12" t="s">
        <v>72</v>
      </c>
      <c r="AY1574" s="150" t="s">
        <v>146</v>
      </c>
    </row>
    <row r="1575" spans="2:65" s="13" customFormat="1" ht="11.25">
      <c r="B1575" s="155"/>
      <c r="D1575" s="149" t="s">
        <v>157</v>
      </c>
      <c r="E1575" s="156" t="s">
        <v>19</v>
      </c>
      <c r="F1575" s="157" t="s">
        <v>1497</v>
      </c>
      <c r="H1575" s="158">
        <v>11.59</v>
      </c>
      <c r="I1575" s="159"/>
      <c r="L1575" s="155"/>
      <c r="M1575" s="160"/>
      <c r="T1575" s="161"/>
      <c r="AT1575" s="156" t="s">
        <v>157</v>
      </c>
      <c r="AU1575" s="156" t="s">
        <v>82</v>
      </c>
      <c r="AV1575" s="13" t="s">
        <v>82</v>
      </c>
      <c r="AW1575" s="13" t="s">
        <v>33</v>
      </c>
      <c r="AX1575" s="13" t="s">
        <v>72</v>
      </c>
      <c r="AY1575" s="156" t="s">
        <v>146</v>
      </c>
    </row>
    <row r="1576" spans="2:65" s="12" customFormat="1" ht="11.25">
      <c r="B1576" s="148"/>
      <c r="D1576" s="149" t="s">
        <v>157</v>
      </c>
      <c r="E1576" s="150" t="s">
        <v>19</v>
      </c>
      <c r="F1576" s="151" t="s">
        <v>1502</v>
      </c>
      <c r="H1576" s="150" t="s">
        <v>19</v>
      </c>
      <c r="I1576" s="152"/>
      <c r="L1576" s="148"/>
      <c r="M1576" s="153"/>
      <c r="T1576" s="154"/>
      <c r="AT1576" s="150" t="s">
        <v>157</v>
      </c>
      <c r="AU1576" s="150" t="s">
        <v>82</v>
      </c>
      <c r="AV1576" s="12" t="s">
        <v>80</v>
      </c>
      <c r="AW1576" s="12" t="s">
        <v>33</v>
      </c>
      <c r="AX1576" s="12" t="s">
        <v>72</v>
      </c>
      <c r="AY1576" s="150" t="s">
        <v>146</v>
      </c>
    </row>
    <row r="1577" spans="2:65" s="13" customFormat="1" ht="11.25">
      <c r="B1577" s="155"/>
      <c r="D1577" s="149" t="s">
        <v>157</v>
      </c>
      <c r="E1577" s="156" t="s">
        <v>19</v>
      </c>
      <c r="F1577" s="157" t="s">
        <v>1503</v>
      </c>
      <c r="H1577" s="158">
        <v>90.62</v>
      </c>
      <c r="I1577" s="159"/>
      <c r="L1577" s="155"/>
      <c r="M1577" s="160"/>
      <c r="T1577" s="161"/>
      <c r="AT1577" s="156" t="s">
        <v>157</v>
      </c>
      <c r="AU1577" s="156" t="s">
        <v>82</v>
      </c>
      <c r="AV1577" s="13" t="s">
        <v>82</v>
      </c>
      <c r="AW1577" s="13" t="s">
        <v>33</v>
      </c>
      <c r="AX1577" s="13" t="s">
        <v>72</v>
      </c>
      <c r="AY1577" s="156" t="s">
        <v>146</v>
      </c>
    </row>
    <row r="1578" spans="2:65" s="14" customFormat="1" ht="11.25">
      <c r="B1578" s="162"/>
      <c r="D1578" s="149" t="s">
        <v>157</v>
      </c>
      <c r="E1578" s="163" t="s">
        <v>19</v>
      </c>
      <c r="F1578" s="164" t="s">
        <v>161</v>
      </c>
      <c r="H1578" s="165">
        <v>365.06</v>
      </c>
      <c r="I1578" s="166"/>
      <c r="L1578" s="162"/>
      <c r="M1578" s="167"/>
      <c r="T1578" s="168"/>
      <c r="AT1578" s="163" t="s">
        <v>157</v>
      </c>
      <c r="AU1578" s="163" t="s">
        <v>82</v>
      </c>
      <c r="AV1578" s="14" t="s">
        <v>147</v>
      </c>
      <c r="AW1578" s="14" t="s">
        <v>33</v>
      </c>
      <c r="AX1578" s="14" t="s">
        <v>80</v>
      </c>
      <c r="AY1578" s="163" t="s">
        <v>146</v>
      </c>
    </row>
    <row r="1579" spans="2:65" s="1" customFormat="1" ht="24.2" customHeight="1">
      <c r="B1579" s="32"/>
      <c r="C1579" s="131" t="s">
        <v>2050</v>
      </c>
      <c r="D1579" s="131" t="s">
        <v>149</v>
      </c>
      <c r="E1579" s="132" t="s">
        <v>2051</v>
      </c>
      <c r="F1579" s="133" t="s">
        <v>2052</v>
      </c>
      <c r="G1579" s="134" t="s">
        <v>213</v>
      </c>
      <c r="H1579" s="135">
        <v>4.3570000000000002</v>
      </c>
      <c r="I1579" s="136"/>
      <c r="J1579" s="137">
        <f>ROUND(I1579*H1579,2)</f>
        <v>0</v>
      </c>
      <c r="K1579" s="133" t="s">
        <v>638</v>
      </c>
      <c r="L1579" s="32"/>
      <c r="M1579" s="138" t="s">
        <v>19</v>
      </c>
      <c r="N1579" s="139" t="s">
        <v>43</v>
      </c>
      <c r="P1579" s="140">
        <f>O1579*H1579</f>
        <v>0</v>
      </c>
      <c r="Q1579" s="140">
        <v>0</v>
      </c>
      <c r="R1579" s="140">
        <f>Q1579*H1579</f>
        <v>0</v>
      </c>
      <c r="S1579" s="140">
        <v>0</v>
      </c>
      <c r="T1579" s="141">
        <f>S1579*H1579</f>
        <v>0</v>
      </c>
      <c r="AR1579" s="142" t="s">
        <v>241</v>
      </c>
      <c r="AT1579" s="142" t="s">
        <v>149</v>
      </c>
      <c r="AU1579" s="142" t="s">
        <v>82</v>
      </c>
      <c r="AY1579" s="17" t="s">
        <v>146</v>
      </c>
      <c r="BE1579" s="143">
        <f>IF(N1579="základní",J1579,0)</f>
        <v>0</v>
      </c>
      <c r="BF1579" s="143">
        <f>IF(N1579="snížená",J1579,0)</f>
        <v>0</v>
      </c>
      <c r="BG1579" s="143">
        <f>IF(N1579="zákl. přenesená",J1579,0)</f>
        <v>0</v>
      </c>
      <c r="BH1579" s="143">
        <f>IF(N1579="sníž. přenesená",J1579,0)</f>
        <v>0</v>
      </c>
      <c r="BI1579" s="143">
        <f>IF(N1579="nulová",J1579,0)</f>
        <v>0</v>
      </c>
      <c r="BJ1579" s="17" t="s">
        <v>80</v>
      </c>
      <c r="BK1579" s="143">
        <f>ROUND(I1579*H1579,2)</f>
        <v>0</v>
      </c>
      <c r="BL1579" s="17" t="s">
        <v>241</v>
      </c>
      <c r="BM1579" s="142" t="s">
        <v>2053</v>
      </c>
    </row>
    <row r="1580" spans="2:65" s="1" customFormat="1" ht="11.25">
      <c r="B1580" s="32"/>
      <c r="D1580" s="144" t="s">
        <v>155</v>
      </c>
      <c r="F1580" s="145" t="s">
        <v>2054</v>
      </c>
      <c r="I1580" s="146"/>
      <c r="L1580" s="32"/>
      <c r="M1580" s="147"/>
      <c r="T1580" s="53"/>
      <c r="AT1580" s="17" t="s">
        <v>155</v>
      </c>
      <c r="AU1580" s="17" t="s">
        <v>82</v>
      </c>
    </row>
    <row r="1581" spans="2:65" s="11" customFormat="1" ht="22.9" customHeight="1">
      <c r="B1581" s="119"/>
      <c r="D1581" s="120" t="s">
        <v>71</v>
      </c>
      <c r="E1581" s="129" t="s">
        <v>2055</v>
      </c>
      <c r="F1581" s="129" t="s">
        <v>2056</v>
      </c>
      <c r="I1581" s="122"/>
      <c r="J1581" s="130">
        <f>BK1581</f>
        <v>0</v>
      </c>
      <c r="L1581" s="119"/>
      <c r="M1581" s="124"/>
      <c r="P1581" s="125">
        <f>SUM(P1582:P1666)</f>
        <v>0</v>
      </c>
      <c r="R1581" s="125">
        <f>SUM(R1582:R1666)</f>
        <v>2.9301339999999998</v>
      </c>
      <c r="T1581" s="126">
        <f>SUM(T1582:T1666)</f>
        <v>9.5941799999999997</v>
      </c>
      <c r="AR1581" s="120" t="s">
        <v>82</v>
      </c>
      <c r="AT1581" s="127" t="s">
        <v>71</v>
      </c>
      <c r="AU1581" s="127" t="s">
        <v>80</v>
      </c>
      <c r="AY1581" s="120" t="s">
        <v>146</v>
      </c>
      <c r="BK1581" s="128">
        <f>SUM(BK1582:BK1666)</f>
        <v>0</v>
      </c>
    </row>
    <row r="1582" spans="2:65" s="1" customFormat="1" ht="16.5" customHeight="1">
      <c r="B1582" s="32"/>
      <c r="C1582" s="131" t="s">
        <v>2057</v>
      </c>
      <c r="D1582" s="131" t="s">
        <v>149</v>
      </c>
      <c r="E1582" s="132" t="s">
        <v>2058</v>
      </c>
      <c r="F1582" s="133" t="s">
        <v>2059</v>
      </c>
      <c r="G1582" s="134" t="s">
        <v>152</v>
      </c>
      <c r="H1582" s="135">
        <v>135.80000000000001</v>
      </c>
      <c r="I1582" s="136"/>
      <c r="J1582" s="137">
        <f>ROUND(I1582*H1582,2)</f>
        <v>0</v>
      </c>
      <c r="K1582" s="133" t="s">
        <v>638</v>
      </c>
      <c r="L1582" s="32"/>
      <c r="M1582" s="138" t="s">
        <v>19</v>
      </c>
      <c r="N1582" s="139" t="s">
        <v>43</v>
      </c>
      <c r="P1582" s="140">
        <f>O1582*H1582</f>
        <v>0</v>
      </c>
      <c r="Q1582" s="140">
        <v>0</v>
      </c>
      <c r="R1582" s="140">
        <f>Q1582*H1582</f>
        <v>0</v>
      </c>
      <c r="S1582" s="140">
        <v>0</v>
      </c>
      <c r="T1582" s="141">
        <f>S1582*H1582</f>
        <v>0</v>
      </c>
      <c r="AR1582" s="142" t="s">
        <v>241</v>
      </c>
      <c r="AT1582" s="142" t="s">
        <v>149</v>
      </c>
      <c r="AU1582" s="142" t="s">
        <v>82</v>
      </c>
      <c r="AY1582" s="17" t="s">
        <v>146</v>
      </c>
      <c r="BE1582" s="143">
        <f>IF(N1582="základní",J1582,0)</f>
        <v>0</v>
      </c>
      <c r="BF1582" s="143">
        <f>IF(N1582="snížená",J1582,0)</f>
        <v>0</v>
      </c>
      <c r="BG1582" s="143">
        <f>IF(N1582="zákl. přenesená",J1582,0)</f>
        <v>0</v>
      </c>
      <c r="BH1582" s="143">
        <f>IF(N1582="sníž. přenesená",J1582,0)</f>
        <v>0</v>
      </c>
      <c r="BI1582" s="143">
        <f>IF(N1582="nulová",J1582,0)</f>
        <v>0</v>
      </c>
      <c r="BJ1582" s="17" t="s">
        <v>80</v>
      </c>
      <c r="BK1582" s="143">
        <f>ROUND(I1582*H1582,2)</f>
        <v>0</v>
      </c>
      <c r="BL1582" s="17" t="s">
        <v>241</v>
      </c>
      <c r="BM1582" s="142" t="s">
        <v>2060</v>
      </c>
    </row>
    <row r="1583" spans="2:65" s="1" customFormat="1" ht="11.25">
      <c r="B1583" s="32"/>
      <c r="D1583" s="144" t="s">
        <v>155</v>
      </c>
      <c r="F1583" s="145" t="s">
        <v>2061</v>
      </c>
      <c r="I1583" s="146"/>
      <c r="L1583" s="32"/>
      <c r="M1583" s="147"/>
      <c r="T1583" s="53"/>
      <c r="AT1583" s="17" t="s">
        <v>155</v>
      </c>
      <c r="AU1583" s="17" t="s">
        <v>82</v>
      </c>
    </row>
    <row r="1584" spans="2:65" s="12" customFormat="1" ht="11.25">
      <c r="B1584" s="148"/>
      <c r="D1584" s="149" t="s">
        <v>157</v>
      </c>
      <c r="E1584" s="150" t="s">
        <v>19</v>
      </c>
      <c r="F1584" s="151" t="s">
        <v>525</v>
      </c>
      <c r="H1584" s="150" t="s">
        <v>19</v>
      </c>
      <c r="I1584" s="152"/>
      <c r="L1584" s="148"/>
      <c r="M1584" s="153"/>
      <c r="T1584" s="154"/>
      <c r="AT1584" s="150" t="s">
        <v>157</v>
      </c>
      <c r="AU1584" s="150" t="s">
        <v>82</v>
      </c>
      <c r="AV1584" s="12" t="s">
        <v>80</v>
      </c>
      <c r="AW1584" s="12" t="s">
        <v>33</v>
      </c>
      <c r="AX1584" s="12" t="s">
        <v>72</v>
      </c>
      <c r="AY1584" s="150" t="s">
        <v>146</v>
      </c>
    </row>
    <row r="1585" spans="2:65" s="13" customFormat="1" ht="11.25">
      <c r="B1585" s="155"/>
      <c r="D1585" s="149" t="s">
        <v>157</v>
      </c>
      <c r="E1585" s="156" t="s">
        <v>19</v>
      </c>
      <c r="F1585" s="157" t="s">
        <v>2062</v>
      </c>
      <c r="H1585" s="158">
        <v>13.16</v>
      </c>
      <c r="I1585" s="159"/>
      <c r="L1585" s="155"/>
      <c r="M1585" s="160"/>
      <c r="T1585" s="161"/>
      <c r="AT1585" s="156" t="s">
        <v>157</v>
      </c>
      <c r="AU1585" s="156" t="s">
        <v>82</v>
      </c>
      <c r="AV1585" s="13" t="s">
        <v>82</v>
      </c>
      <c r="AW1585" s="13" t="s">
        <v>33</v>
      </c>
      <c r="AX1585" s="13" t="s">
        <v>72</v>
      </c>
      <c r="AY1585" s="156" t="s">
        <v>146</v>
      </c>
    </row>
    <row r="1586" spans="2:65" s="12" customFormat="1" ht="11.25">
      <c r="B1586" s="148"/>
      <c r="D1586" s="149" t="s">
        <v>157</v>
      </c>
      <c r="E1586" s="150" t="s">
        <v>19</v>
      </c>
      <c r="F1586" s="151" t="s">
        <v>527</v>
      </c>
      <c r="H1586" s="150" t="s">
        <v>19</v>
      </c>
      <c r="I1586" s="152"/>
      <c r="L1586" s="148"/>
      <c r="M1586" s="153"/>
      <c r="T1586" s="154"/>
      <c r="AT1586" s="150" t="s">
        <v>157</v>
      </c>
      <c r="AU1586" s="150" t="s">
        <v>82</v>
      </c>
      <c r="AV1586" s="12" t="s">
        <v>80</v>
      </c>
      <c r="AW1586" s="12" t="s">
        <v>33</v>
      </c>
      <c r="AX1586" s="12" t="s">
        <v>72</v>
      </c>
      <c r="AY1586" s="150" t="s">
        <v>146</v>
      </c>
    </row>
    <row r="1587" spans="2:65" s="13" customFormat="1" ht="11.25">
      <c r="B1587" s="155"/>
      <c r="D1587" s="149" t="s">
        <v>157</v>
      </c>
      <c r="E1587" s="156" t="s">
        <v>19</v>
      </c>
      <c r="F1587" s="157" t="s">
        <v>2063</v>
      </c>
      <c r="H1587" s="158">
        <v>26.88</v>
      </c>
      <c r="I1587" s="159"/>
      <c r="L1587" s="155"/>
      <c r="M1587" s="160"/>
      <c r="T1587" s="161"/>
      <c r="AT1587" s="156" t="s">
        <v>157</v>
      </c>
      <c r="AU1587" s="156" t="s">
        <v>82</v>
      </c>
      <c r="AV1587" s="13" t="s">
        <v>82</v>
      </c>
      <c r="AW1587" s="13" t="s">
        <v>33</v>
      </c>
      <c r="AX1587" s="13" t="s">
        <v>72</v>
      </c>
      <c r="AY1587" s="156" t="s">
        <v>146</v>
      </c>
    </row>
    <row r="1588" spans="2:65" s="12" customFormat="1" ht="11.25">
      <c r="B1588" s="148"/>
      <c r="D1588" s="149" t="s">
        <v>157</v>
      </c>
      <c r="E1588" s="150" t="s">
        <v>19</v>
      </c>
      <c r="F1588" s="151" t="s">
        <v>1079</v>
      </c>
      <c r="H1588" s="150" t="s">
        <v>19</v>
      </c>
      <c r="I1588" s="152"/>
      <c r="L1588" s="148"/>
      <c r="M1588" s="153"/>
      <c r="T1588" s="154"/>
      <c r="AT1588" s="150" t="s">
        <v>157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146</v>
      </c>
    </row>
    <row r="1589" spans="2:65" s="13" customFormat="1" ht="11.25">
      <c r="B1589" s="155"/>
      <c r="D1589" s="149" t="s">
        <v>157</v>
      </c>
      <c r="E1589" s="156" t="s">
        <v>19</v>
      </c>
      <c r="F1589" s="157" t="s">
        <v>2064</v>
      </c>
      <c r="H1589" s="158">
        <v>24.92</v>
      </c>
      <c r="I1589" s="159"/>
      <c r="L1589" s="155"/>
      <c r="M1589" s="160"/>
      <c r="T1589" s="161"/>
      <c r="AT1589" s="156" t="s">
        <v>157</v>
      </c>
      <c r="AU1589" s="156" t="s">
        <v>82</v>
      </c>
      <c r="AV1589" s="13" t="s">
        <v>82</v>
      </c>
      <c r="AW1589" s="13" t="s">
        <v>33</v>
      </c>
      <c r="AX1589" s="13" t="s">
        <v>72</v>
      </c>
      <c r="AY1589" s="156" t="s">
        <v>146</v>
      </c>
    </row>
    <row r="1590" spans="2:65" s="12" customFormat="1" ht="11.25">
      <c r="B1590" s="148"/>
      <c r="D1590" s="149" t="s">
        <v>157</v>
      </c>
      <c r="E1590" s="150" t="s">
        <v>19</v>
      </c>
      <c r="F1590" s="151" t="s">
        <v>1498</v>
      </c>
      <c r="H1590" s="150" t="s">
        <v>19</v>
      </c>
      <c r="I1590" s="152"/>
      <c r="L1590" s="148"/>
      <c r="M1590" s="153"/>
      <c r="T1590" s="154"/>
      <c r="AT1590" s="150" t="s">
        <v>157</v>
      </c>
      <c r="AU1590" s="150" t="s">
        <v>82</v>
      </c>
      <c r="AV1590" s="12" t="s">
        <v>80</v>
      </c>
      <c r="AW1590" s="12" t="s">
        <v>33</v>
      </c>
      <c r="AX1590" s="12" t="s">
        <v>72</v>
      </c>
      <c r="AY1590" s="150" t="s">
        <v>146</v>
      </c>
    </row>
    <row r="1591" spans="2:65" s="13" customFormat="1" ht="11.25">
      <c r="B1591" s="155"/>
      <c r="D1591" s="149" t="s">
        <v>157</v>
      </c>
      <c r="E1591" s="156" t="s">
        <v>19</v>
      </c>
      <c r="F1591" s="157" t="s">
        <v>2065</v>
      </c>
      <c r="H1591" s="158">
        <v>38.92</v>
      </c>
      <c r="I1591" s="159"/>
      <c r="L1591" s="155"/>
      <c r="M1591" s="160"/>
      <c r="T1591" s="161"/>
      <c r="AT1591" s="156" t="s">
        <v>157</v>
      </c>
      <c r="AU1591" s="156" t="s">
        <v>82</v>
      </c>
      <c r="AV1591" s="13" t="s">
        <v>82</v>
      </c>
      <c r="AW1591" s="13" t="s">
        <v>33</v>
      </c>
      <c r="AX1591" s="13" t="s">
        <v>72</v>
      </c>
      <c r="AY1591" s="156" t="s">
        <v>146</v>
      </c>
    </row>
    <row r="1592" spans="2:65" s="12" customFormat="1" ht="11.25">
      <c r="B1592" s="148"/>
      <c r="D1592" s="149" t="s">
        <v>157</v>
      </c>
      <c r="E1592" s="150" t="s">
        <v>19</v>
      </c>
      <c r="F1592" s="151" t="s">
        <v>1500</v>
      </c>
      <c r="H1592" s="150" t="s">
        <v>19</v>
      </c>
      <c r="I1592" s="152"/>
      <c r="L1592" s="148"/>
      <c r="M1592" s="153"/>
      <c r="T1592" s="154"/>
      <c r="AT1592" s="150" t="s">
        <v>157</v>
      </c>
      <c r="AU1592" s="150" t="s">
        <v>82</v>
      </c>
      <c r="AV1592" s="12" t="s">
        <v>80</v>
      </c>
      <c r="AW1592" s="12" t="s">
        <v>33</v>
      </c>
      <c r="AX1592" s="12" t="s">
        <v>72</v>
      </c>
      <c r="AY1592" s="150" t="s">
        <v>146</v>
      </c>
    </row>
    <row r="1593" spans="2:65" s="13" customFormat="1" ht="11.25">
      <c r="B1593" s="155"/>
      <c r="D1593" s="149" t="s">
        <v>157</v>
      </c>
      <c r="E1593" s="156" t="s">
        <v>19</v>
      </c>
      <c r="F1593" s="157" t="s">
        <v>2066</v>
      </c>
      <c r="H1593" s="158">
        <v>31.92</v>
      </c>
      <c r="I1593" s="159"/>
      <c r="L1593" s="155"/>
      <c r="M1593" s="160"/>
      <c r="T1593" s="161"/>
      <c r="AT1593" s="156" t="s">
        <v>157</v>
      </c>
      <c r="AU1593" s="156" t="s">
        <v>82</v>
      </c>
      <c r="AV1593" s="13" t="s">
        <v>82</v>
      </c>
      <c r="AW1593" s="13" t="s">
        <v>33</v>
      </c>
      <c r="AX1593" s="13" t="s">
        <v>72</v>
      </c>
      <c r="AY1593" s="156" t="s">
        <v>146</v>
      </c>
    </row>
    <row r="1594" spans="2:65" s="14" customFormat="1" ht="11.25">
      <c r="B1594" s="162"/>
      <c r="D1594" s="149" t="s">
        <v>157</v>
      </c>
      <c r="E1594" s="163" t="s">
        <v>19</v>
      </c>
      <c r="F1594" s="164" t="s">
        <v>161</v>
      </c>
      <c r="H1594" s="165">
        <v>135.80000000000001</v>
      </c>
      <c r="I1594" s="166"/>
      <c r="L1594" s="162"/>
      <c r="M1594" s="167"/>
      <c r="T1594" s="168"/>
      <c r="AT1594" s="163" t="s">
        <v>157</v>
      </c>
      <c r="AU1594" s="163" t="s">
        <v>82</v>
      </c>
      <c r="AV1594" s="14" t="s">
        <v>147</v>
      </c>
      <c r="AW1594" s="14" t="s">
        <v>33</v>
      </c>
      <c r="AX1594" s="14" t="s">
        <v>80</v>
      </c>
      <c r="AY1594" s="163" t="s">
        <v>146</v>
      </c>
    </row>
    <row r="1595" spans="2:65" s="1" customFormat="1" ht="16.5" customHeight="1">
      <c r="B1595" s="32"/>
      <c r="C1595" s="131" t="s">
        <v>2067</v>
      </c>
      <c r="D1595" s="131" t="s">
        <v>149</v>
      </c>
      <c r="E1595" s="132" t="s">
        <v>2068</v>
      </c>
      <c r="F1595" s="133" t="s">
        <v>2069</v>
      </c>
      <c r="G1595" s="134" t="s">
        <v>152</v>
      </c>
      <c r="H1595" s="135">
        <v>135.80000000000001</v>
      </c>
      <c r="I1595" s="136"/>
      <c r="J1595" s="137">
        <f>ROUND(I1595*H1595,2)</f>
        <v>0</v>
      </c>
      <c r="K1595" s="133" t="s">
        <v>638</v>
      </c>
      <c r="L1595" s="32"/>
      <c r="M1595" s="138" t="s">
        <v>19</v>
      </c>
      <c r="N1595" s="139" t="s">
        <v>43</v>
      </c>
      <c r="P1595" s="140">
        <f>O1595*H1595</f>
        <v>0</v>
      </c>
      <c r="Q1595" s="140">
        <v>2.9999999999999997E-4</v>
      </c>
      <c r="R1595" s="140">
        <f>Q1595*H1595</f>
        <v>4.0739999999999998E-2</v>
      </c>
      <c r="S1595" s="140">
        <v>0</v>
      </c>
      <c r="T1595" s="141">
        <f>S1595*H1595</f>
        <v>0</v>
      </c>
      <c r="AR1595" s="142" t="s">
        <v>241</v>
      </c>
      <c r="AT1595" s="142" t="s">
        <v>149</v>
      </c>
      <c r="AU1595" s="142" t="s">
        <v>82</v>
      </c>
      <c r="AY1595" s="17" t="s">
        <v>146</v>
      </c>
      <c r="BE1595" s="143">
        <f>IF(N1595="základní",J1595,0)</f>
        <v>0</v>
      </c>
      <c r="BF1595" s="143">
        <f>IF(N1595="snížená",J1595,0)</f>
        <v>0</v>
      </c>
      <c r="BG1595" s="143">
        <f>IF(N1595="zákl. přenesená",J1595,0)</f>
        <v>0</v>
      </c>
      <c r="BH1595" s="143">
        <f>IF(N1595="sníž. přenesená",J1595,0)</f>
        <v>0</v>
      </c>
      <c r="BI1595" s="143">
        <f>IF(N1595="nulová",J1595,0)</f>
        <v>0</v>
      </c>
      <c r="BJ1595" s="17" t="s">
        <v>80</v>
      </c>
      <c r="BK1595" s="143">
        <f>ROUND(I1595*H1595,2)</f>
        <v>0</v>
      </c>
      <c r="BL1595" s="17" t="s">
        <v>241</v>
      </c>
      <c r="BM1595" s="142" t="s">
        <v>2070</v>
      </c>
    </row>
    <row r="1596" spans="2:65" s="1" customFormat="1" ht="11.25">
      <c r="B1596" s="32"/>
      <c r="D1596" s="144" t="s">
        <v>155</v>
      </c>
      <c r="F1596" s="145" t="s">
        <v>2071</v>
      </c>
      <c r="I1596" s="146"/>
      <c r="L1596" s="32"/>
      <c r="M1596" s="147"/>
      <c r="T1596" s="53"/>
      <c r="AT1596" s="17" t="s">
        <v>155</v>
      </c>
      <c r="AU1596" s="17" t="s">
        <v>82</v>
      </c>
    </row>
    <row r="1597" spans="2:65" s="12" customFormat="1" ht="11.25">
      <c r="B1597" s="148"/>
      <c r="D1597" s="149" t="s">
        <v>157</v>
      </c>
      <c r="E1597" s="150" t="s">
        <v>19</v>
      </c>
      <c r="F1597" s="151" t="s">
        <v>525</v>
      </c>
      <c r="H1597" s="150" t="s">
        <v>19</v>
      </c>
      <c r="I1597" s="152"/>
      <c r="L1597" s="148"/>
      <c r="M1597" s="153"/>
      <c r="T1597" s="154"/>
      <c r="AT1597" s="150" t="s">
        <v>157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146</v>
      </c>
    </row>
    <row r="1598" spans="2:65" s="13" customFormat="1" ht="11.25">
      <c r="B1598" s="155"/>
      <c r="D1598" s="149" t="s">
        <v>157</v>
      </c>
      <c r="E1598" s="156" t="s">
        <v>19</v>
      </c>
      <c r="F1598" s="157" t="s">
        <v>2062</v>
      </c>
      <c r="H1598" s="158">
        <v>13.16</v>
      </c>
      <c r="I1598" s="159"/>
      <c r="L1598" s="155"/>
      <c r="M1598" s="160"/>
      <c r="T1598" s="161"/>
      <c r="AT1598" s="156" t="s">
        <v>157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146</v>
      </c>
    </row>
    <row r="1599" spans="2:65" s="12" customFormat="1" ht="11.25">
      <c r="B1599" s="148"/>
      <c r="D1599" s="149" t="s">
        <v>157</v>
      </c>
      <c r="E1599" s="150" t="s">
        <v>19</v>
      </c>
      <c r="F1599" s="151" t="s">
        <v>527</v>
      </c>
      <c r="H1599" s="150" t="s">
        <v>19</v>
      </c>
      <c r="I1599" s="152"/>
      <c r="L1599" s="148"/>
      <c r="M1599" s="153"/>
      <c r="T1599" s="154"/>
      <c r="AT1599" s="150" t="s">
        <v>157</v>
      </c>
      <c r="AU1599" s="150" t="s">
        <v>82</v>
      </c>
      <c r="AV1599" s="12" t="s">
        <v>80</v>
      </c>
      <c r="AW1599" s="12" t="s">
        <v>33</v>
      </c>
      <c r="AX1599" s="12" t="s">
        <v>72</v>
      </c>
      <c r="AY1599" s="150" t="s">
        <v>146</v>
      </c>
    </row>
    <row r="1600" spans="2:65" s="13" customFormat="1" ht="11.25">
      <c r="B1600" s="155"/>
      <c r="D1600" s="149" t="s">
        <v>157</v>
      </c>
      <c r="E1600" s="156" t="s">
        <v>19</v>
      </c>
      <c r="F1600" s="157" t="s">
        <v>2063</v>
      </c>
      <c r="H1600" s="158">
        <v>26.88</v>
      </c>
      <c r="I1600" s="159"/>
      <c r="L1600" s="155"/>
      <c r="M1600" s="160"/>
      <c r="T1600" s="161"/>
      <c r="AT1600" s="156" t="s">
        <v>157</v>
      </c>
      <c r="AU1600" s="156" t="s">
        <v>82</v>
      </c>
      <c r="AV1600" s="13" t="s">
        <v>82</v>
      </c>
      <c r="AW1600" s="13" t="s">
        <v>33</v>
      </c>
      <c r="AX1600" s="13" t="s">
        <v>72</v>
      </c>
      <c r="AY1600" s="156" t="s">
        <v>146</v>
      </c>
    </row>
    <row r="1601" spans="2:65" s="12" customFormat="1" ht="11.25">
      <c r="B1601" s="148"/>
      <c r="D1601" s="149" t="s">
        <v>157</v>
      </c>
      <c r="E1601" s="150" t="s">
        <v>19</v>
      </c>
      <c r="F1601" s="151" t="s">
        <v>1079</v>
      </c>
      <c r="H1601" s="150" t="s">
        <v>19</v>
      </c>
      <c r="I1601" s="152"/>
      <c r="L1601" s="148"/>
      <c r="M1601" s="153"/>
      <c r="T1601" s="154"/>
      <c r="AT1601" s="150" t="s">
        <v>157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146</v>
      </c>
    </row>
    <row r="1602" spans="2:65" s="13" customFormat="1" ht="11.25">
      <c r="B1602" s="155"/>
      <c r="D1602" s="149" t="s">
        <v>157</v>
      </c>
      <c r="E1602" s="156" t="s">
        <v>19</v>
      </c>
      <c r="F1602" s="157" t="s">
        <v>2064</v>
      </c>
      <c r="H1602" s="158">
        <v>24.92</v>
      </c>
      <c r="I1602" s="159"/>
      <c r="L1602" s="155"/>
      <c r="M1602" s="160"/>
      <c r="T1602" s="161"/>
      <c r="AT1602" s="156" t="s">
        <v>157</v>
      </c>
      <c r="AU1602" s="156" t="s">
        <v>82</v>
      </c>
      <c r="AV1602" s="13" t="s">
        <v>82</v>
      </c>
      <c r="AW1602" s="13" t="s">
        <v>33</v>
      </c>
      <c r="AX1602" s="13" t="s">
        <v>72</v>
      </c>
      <c r="AY1602" s="156" t="s">
        <v>146</v>
      </c>
    </row>
    <row r="1603" spans="2:65" s="12" customFormat="1" ht="11.25">
      <c r="B1603" s="148"/>
      <c r="D1603" s="149" t="s">
        <v>157</v>
      </c>
      <c r="E1603" s="150" t="s">
        <v>19</v>
      </c>
      <c r="F1603" s="151" t="s">
        <v>1498</v>
      </c>
      <c r="H1603" s="150" t="s">
        <v>19</v>
      </c>
      <c r="I1603" s="152"/>
      <c r="L1603" s="148"/>
      <c r="M1603" s="153"/>
      <c r="T1603" s="154"/>
      <c r="AT1603" s="150" t="s">
        <v>157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146</v>
      </c>
    </row>
    <row r="1604" spans="2:65" s="13" customFormat="1" ht="11.25">
      <c r="B1604" s="155"/>
      <c r="D1604" s="149" t="s">
        <v>157</v>
      </c>
      <c r="E1604" s="156" t="s">
        <v>19</v>
      </c>
      <c r="F1604" s="157" t="s">
        <v>2065</v>
      </c>
      <c r="H1604" s="158">
        <v>38.92</v>
      </c>
      <c r="I1604" s="159"/>
      <c r="L1604" s="155"/>
      <c r="M1604" s="160"/>
      <c r="T1604" s="161"/>
      <c r="AT1604" s="156" t="s">
        <v>157</v>
      </c>
      <c r="AU1604" s="156" t="s">
        <v>82</v>
      </c>
      <c r="AV1604" s="13" t="s">
        <v>82</v>
      </c>
      <c r="AW1604" s="13" t="s">
        <v>33</v>
      </c>
      <c r="AX1604" s="13" t="s">
        <v>72</v>
      </c>
      <c r="AY1604" s="156" t="s">
        <v>146</v>
      </c>
    </row>
    <row r="1605" spans="2:65" s="12" customFormat="1" ht="11.25">
      <c r="B1605" s="148"/>
      <c r="D1605" s="149" t="s">
        <v>157</v>
      </c>
      <c r="E1605" s="150" t="s">
        <v>19</v>
      </c>
      <c r="F1605" s="151" t="s">
        <v>1500</v>
      </c>
      <c r="H1605" s="150" t="s">
        <v>19</v>
      </c>
      <c r="I1605" s="152"/>
      <c r="L1605" s="148"/>
      <c r="M1605" s="153"/>
      <c r="T1605" s="154"/>
      <c r="AT1605" s="150" t="s">
        <v>157</v>
      </c>
      <c r="AU1605" s="150" t="s">
        <v>82</v>
      </c>
      <c r="AV1605" s="12" t="s">
        <v>80</v>
      </c>
      <c r="AW1605" s="12" t="s">
        <v>33</v>
      </c>
      <c r="AX1605" s="12" t="s">
        <v>72</v>
      </c>
      <c r="AY1605" s="150" t="s">
        <v>146</v>
      </c>
    </row>
    <row r="1606" spans="2:65" s="13" customFormat="1" ht="11.25">
      <c r="B1606" s="155"/>
      <c r="D1606" s="149" t="s">
        <v>157</v>
      </c>
      <c r="E1606" s="156" t="s">
        <v>19</v>
      </c>
      <c r="F1606" s="157" t="s">
        <v>2066</v>
      </c>
      <c r="H1606" s="158">
        <v>31.92</v>
      </c>
      <c r="I1606" s="159"/>
      <c r="L1606" s="155"/>
      <c r="M1606" s="160"/>
      <c r="T1606" s="161"/>
      <c r="AT1606" s="156" t="s">
        <v>157</v>
      </c>
      <c r="AU1606" s="156" t="s">
        <v>82</v>
      </c>
      <c r="AV1606" s="13" t="s">
        <v>82</v>
      </c>
      <c r="AW1606" s="13" t="s">
        <v>33</v>
      </c>
      <c r="AX1606" s="13" t="s">
        <v>72</v>
      </c>
      <c r="AY1606" s="156" t="s">
        <v>146</v>
      </c>
    </row>
    <row r="1607" spans="2:65" s="14" customFormat="1" ht="11.25">
      <c r="B1607" s="162"/>
      <c r="D1607" s="149" t="s">
        <v>157</v>
      </c>
      <c r="E1607" s="163" t="s">
        <v>19</v>
      </c>
      <c r="F1607" s="164" t="s">
        <v>161</v>
      </c>
      <c r="H1607" s="165">
        <v>135.80000000000001</v>
      </c>
      <c r="I1607" s="166"/>
      <c r="L1607" s="162"/>
      <c r="M1607" s="167"/>
      <c r="T1607" s="168"/>
      <c r="AT1607" s="163" t="s">
        <v>157</v>
      </c>
      <c r="AU1607" s="163" t="s">
        <v>82</v>
      </c>
      <c r="AV1607" s="14" t="s">
        <v>147</v>
      </c>
      <c r="AW1607" s="14" t="s">
        <v>33</v>
      </c>
      <c r="AX1607" s="14" t="s">
        <v>80</v>
      </c>
      <c r="AY1607" s="163" t="s">
        <v>146</v>
      </c>
    </row>
    <row r="1608" spans="2:65" s="1" customFormat="1" ht="21.75" customHeight="1">
      <c r="B1608" s="32"/>
      <c r="C1608" s="131" t="s">
        <v>2072</v>
      </c>
      <c r="D1608" s="131" t="s">
        <v>149</v>
      </c>
      <c r="E1608" s="132" t="s">
        <v>2073</v>
      </c>
      <c r="F1608" s="133" t="s">
        <v>2074</v>
      </c>
      <c r="G1608" s="134" t="s">
        <v>152</v>
      </c>
      <c r="H1608" s="135">
        <v>26.74</v>
      </c>
      <c r="I1608" s="136"/>
      <c r="J1608" s="137">
        <f>ROUND(I1608*H1608,2)</f>
        <v>0</v>
      </c>
      <c r="K1608" s="133" t="s">
        <v>638</v>
      </c>
      <c r="L1608" s="32"/>
      <c r="M1608" s="138" t="s">
        <v>19</v>
      </c>
      <c r="N1608" s="139" t="s">
        <v>43</v>
      </c>
      <c r="P1608" s="140">
        <f>O1608*H1608</f>
        <v>0</v>
      </c>
      <c r="Q1608" s="140">
        <v>4.4999999999999997E-3</v>
      </c>
      <c r="R1608" s="140">
        <f>Q1608*H1608</f>
        <v>0.12032999999999998</v>
      </c>
      <c r="S1608" s="140">
        <v>0</v>
      </c>
      <c r="T1608" s="141">
        <f>S1608*H1608</f>
        <v>0</v>
      </c>
      <c r="AR1608" s="142" t="s">
        <v>241</v>
      </c>
      <c r="AT1608" s="142" t="s">
        <v>149</v>
      </c>
      <c r="AU1608" s="142" t="s">
        <v>82</v>
      </c>
      <c r="AY1608" s="17" t="s">
        <v>146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241</v>
      </c>
      <c r="BM1608" s="142" t="s">
        <v>2075</v>
      </c>
    </row>
    <row r="1609" spans="2:65" s="1" customFormat="1" ht="11.25">
      <c r="B1609" s="32"/>
      <c r="D1609" s="144" t="s">
        <v>155</v>
      </c>
      <c r="F1609" s="145" t="s">
        <v>2076</v>
      </c>
      <c r="I1609" s="146"/>
      <c r="L1609" s="32"/>
      <c r="M1609" s="147"/>
      <c r="T1609" s="53"/>
      <c r="AT1609" s="17" t="s">
        <v>155</v>
      </c>
      <c r="AU1609" s="17" t="s">
        <v>82</v>
      </c>
    </row>
    <row r="1610" spans="2:65" s="12" customFormat="1" ht="11.25">
      <c r="B1610" s="148"/>
      <c r="D1610" s="149" t="s">
        <v>157</v>
      </c>
      <c r="E1610" s="150" t="s">
        <v>19</v>
      </c>
      <c r="F1610" s="151" t="s">
        <v>525</v>
      </c>
      <c r="H1610" s="150" t="s">
        <v>19</v>
      </c>
      <c r="I1610" s="152"/>
      <c r="L1610" s="148"/>
      <c r="M1610" s="153"/>
      <c r="T1610" s="154"/>
      <c r="AT1610" s="150" t="s">
        <v>157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146</v>
      </c>
    </row>
    <row r="1611" spans="2:65" s="13" customFormat="1" ht="11.25">
      <c r="B1611" s="155"/>
      <c r="D1611" s="149" t="s">
        <v>157</v>
      </c>
      <c r="E1611" s="156" t="s">
        <v>19</v>
      </c>
      <c r="F1611" s="157" t="s">
        <v>2077</v>
      </c>
      <c r="H1611" s="158">
        <v>4.4800000000000004</v>
      </c>
      <c r="I1611" s="159"/>
      <c r="L1611" s="155"/>
      <c r="M1611" s="160"/>
      <c r="T1611" s="161"/>
      <c r="AT1611" s="156" t="s">
        <v>157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146</v>
      </c>
    </row>
    <row r="1612" spans="2:65" s="12" customFormat="1" ht="11.25">
      <c r="B1612" s="148"/>
      <c r="D1612" s="149" t="s">
        <v>157</v>
      </c>
      <c r="E1612" s="150" t="s">
        <v>19</v>
      </c>
      <c r="F1612" s="151" t="s">
        <v>527</v>
      </c>
      <c r="H1612" s="150" t="s">
        <v>19</v>
      </c>
      <c r="I1612" s="152"/>
      <c r="L1612" s="148"/>
      <c r="M1612" s="153"/>
      <c r="T1612" s="154"/>
      <c r="AT1612" s="150" t="s">
        <v>157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146</v>
      </c>
    </row>
    <row r="1613" spans="2:65" s="13" customFormat="1" ht="11.25">
      <c r="B1613" s="155"/>
      <c r="D1613" s="149" t="s">
        <v>157</v>
      </c>
      <c r="E1613" s="156" t="s">
        <v>19</v>
      </c>
      <c r="F1613" s="157" t="s">
        <v>2078</v>
      </c>
      <c r="H1613" s="158">
        <v>12.6</v>
      </c>
      <c r="I1613" s="159"/>
      <c r="L1613" s="155"/>
      <c r="M1613" s="160"/>
      <c r="T1613" s="161"/>
      <c r="AT1613" s="156" t="s">
        <v>157</v>
      </c>
      <c r="AU1613" s="156" t="s">
        <v>82</v>
      </c>
      <c r="AV1613" s="13" t="s">
        <v>82</v>
      </c>
      <c r="AW1613" s="13" t="s">
        <v>33</v>
      </c>
      <c r="AX1613" s="13" t="s">
        <v>72</v>
      </c>
      <c r="AY1613" s="156" t="s">
        <v>146</v>
      </c>
    </row>
    <row r="1614" spans="2:65" s="12" customFormat="1" ht="11.25">
      <c r="B1614" s="148"/>
      <c r="D1614" s="149" t="s">
        <v>157</v>
      </c>
      <c r="E1614" s="150" t="s">
        <v>19</v>
      </c>
      <c r="F1614" s="151" t="s">
        <v>1079</v>
      </c>
      <c r="H1614" s="150" t="s">
        <v>19</v>
      </c>
      <c r="I1614" s="152"/>
      <c r="L1614" s="148"/>
      <c r="M1614" s="153"/>
      <c r="T1614" s="154"/>
      <c r="AT1614" s="150" t="s">
        <v>157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146</v>
      </c>
    </row>
    <row r="1615" spans="2:65" s="13" customFormat="1" ht="11.25">
      <c r="B1615" s="155"/>
      <c r="D1615" s="149" t="s">
        <v>157</v>
      </c>
      <c r="E1615" s="156" t="s">
        <v>19</v>
      </c>
      <c r="F1615" s="157" t="s">
        <v>2079</v>
      </c>
      <c r="H1615" s="158">
        <v>6.3</v>
      </c>
      <c r="I1615" s="159"/>
      <c r="L1615" s="155"/>
      <c r="M1615" s="160"/>
      <c r="T1615" s="161"/>
      <c r="AT1615" s="156" t="s">
        <v>157</v>
      </c>
      <c r="AU1615" s="156" t="s">
        <v>82</v>
      </c>
      <c r="AV1615" s="13" t="s">
        <v>82</v>
      </c>
      <c r="AW1615" s="13" t="s">
        <v>33</v>
      </c>
      <c r="AX1615" s="13" t="s">
        <v>72</v>
      </c>
      <c r="AY1615" s="156" t="s">
        <v>146</v>
      </c>
    </row>
    <row r="1616" spans="2:65" s="12" customFormat="1" ht="11.25">
      <c r="B1616" s="148"/>
      <c r="D1616" s="149" t="s">
        <v>157</v>
      </c>
      <c r="E1616" s="150" t="s">
        <v>19</v>
      </c>
      <c r="F1616" s="151" t="s">
        <v>1498</v>
      </c>
      <c r="H1616" s="150" t="s">
        <v>19</v>
      </c>
      <c r="I1616" s="152"/>
      <c r="L1616" s="148"/>
      <c r="M1616" s="153"/>
      <c r="T1616" s="154"/>
      <c r="AT1616" s="150" t="s">
        <v>157</v>
      </c>
      <c r="AU1616" s="150" t="s">
        <v>82</v>
      </c>
      <c r="AV1616" s="12" t="s">
        <v>80</v>
      </c>
      <c r="AW1616" s="12" t="s">
        <v>33</v>
      </c>
      <c r="AX1616" s="12" t="s">
        <v>72</v>
      </c>
      <c r="AY1616" s="150" t="s">
        <v>146</v>
      </c>
    </row>
    <row r="1617" spans="2:65" s="13" customFormat="1" ht="11.25">
      <c r="B1617" s="155"/>
      <c r="D1617" s="149" t="s">
        <v>157</v>
      </c>
      <c r="E1617" s="156" t="s">
        <v>19</v>
      </c>
      <c r="F1617" s="157" t="s">
        <v>2080</v>
      </c>
      <c r="H1617" s="158">
        <v>3.36</v>
      </c>
      <c r="I1617" s="159"/>
      <c r="L1617" s="155"/>
      <c r="M1617" s="160"/>
      <c r="T1617" s="161"/>
      <c r="AT1617" s="156" t="s">
        <v>157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146</v>
      </c>
    </row>
    <row r="1618" spans="2:65" s="14" customFormat="1" ht="11.25">
      <c r="B1618" s="162"/>
      <c r="D1618" s="149" t="s">
        <v>157</v>
      </c>
      <c r="E1618" s="163" t="s">
        <v>19</v>
      </c>
      <c r="F1618" s="164" t="s">
        <v>161</v>
      </c>
      <c r="H1618" s="165">
        <v>26.74</v>
      </c>
      <c r="I1618" s="166"/>
      <c r="L1618" s="162"/>
      <c r="M1618" s="167"/>
      <c r="T1618" s="168"/>
      <c r="AT1618" s="163" t="s">
        <v>157</v>
      </c>
      <c r="AU1618" s="163" t="s">
        <v>82</v>
      </c>
      <c r="AV1618" s="14" t="s">
        <v>147</v>
      </c>
      <c r="AW1618" s="14" t="s">
        <v>33</v>
      </c>
      <c r="AX1618" s="14" t="s">
        <v>80</v>
      </c>
      <c r="AY1618" s="163" t="s">
        <v>146</v>
      </c>
    </row>
    <row r="1619" spans="2:65" s="1" customFormat="1" ht="16.5" customHeight="1">
      <c r="B1619" s="32"/>
      <c r="C1619" s="131" t="s">
        <v>2081</v>
      </c>
      <c r="D1619" s="131" t="s">
        <v>149</v>
      </c>
      <c r="E1619" s="132" t="s">
        <v>2082</v>
      </c>
      <c r="F1619" s="133" t="s">
        <v>2083</v>
      </c>
      <c r="G1619" s="134" t="s">
        <v>152</v>
      </c>
      <c r="H1619" s="135">
        <v>117.72</v>
      </c>
      <c r="I1619" s="136"/>
      <c r="J1619" s="137">
        <f>ROUND(I1619*H1619,2)</f>
        <v>0</v>
      </c>
      <c r="K1619" s="133" t="s">
        <v>638</v>
      </c>
      <c r="L1619" s="32"/>
      <c r="M1619" s="138" t="s">
        <v>19</v>
      </c>
      <c r="N1619" s="139" t="s">
        <v>43</v>
      </c>
      <c r="P1619" s="140">
        <f>O1619*H1619</f>
        <v>0</v>
      </c>
      <c r="Q1619" s="140">
        <v>0</v>
      </c>
      <c r="R1619" s="140">
        <f>Q1619*H1619</f>
        <v>0</v>
      </c>
      <c r="S1619" s="140">
        <v>8.1500000000000003E-2</v>
      </c>
      <c r="T1619" s="141">
        <f>S1619*H1619</f>
        <v>9.5941799999999997</v>
      </c>
      <c r="AR1619" s="142" t="s">
        <v>241</v>
      </c>
      <c r="AT1619" s="142" t="s">
        <v>149</v>
      </c>
      <c r="AU1619" s="142" t="s">
        <v>82</v>
      </c>
      <c r="AY1619" s="17" t="s">
        <v>146</v>
      </c>
      <c r="BE1619" s="143">
        <f>IF(N1619="základní",J1619,0)</f>
        <v>0</v>
      </c>
      <c r="BF1619" s="143">
        <f>IF(N1619="snížená",J1619,0)</f>
        <v>0</v>
      </c>
      <c r="BG1619" s="143">
        <f>IF(N1619="zákl. přenesená",J1619,0)</f>
        <v>0</v>
      </c>
      <c r="BH1619" s="143">
        <f>IF(N1619="sníž. přenesená",J1619,0)</f>
        <v>0</v>
      </c>
      <c r="BI1619" s="143">
        <f>IF(N1619="nulová",J1619,0)</f>
        <v>0</v>
      </c>
      <c r="BJ1619" s="17" t="s">
        <v>80</v>
      </c>
      <c r="BK1619" s="143">
        <f>ROUND(I1619*H1619,2)</f>
        <v>0</v>
      </c>
      <c r="BL1619" s="17" t="s">
        <v>241</v>
      </c>
      <c r="BM1619" s="142" t="s">
        <v>2084</v>
      </c>
    </row>
    <row r="1620" spans="2:65" s="1" customFormat="1" ht="11.25">
      <c r="B1620" s="32"/>
      <c r="D1620" s="144" t="s">
        <v>155</v>
      </c>
      <c r="F1620" s="145" t="s">
        <v>2085</v>
      </c>
      <c r="I1620" s="146"/>
      <c r="L1620" s="32"/>
      <c r="M1620" s="147"/>
      <c r="T1620" s="53"/>
      <c r="AT1620" s="17" t="s">
        <v>155</v>
      </c>
      <c r="AU1620" s="17" t="s">
        <v>82</v>
      </c>
    </row>
    <row r="1621" spans="2:65" s="12" customFormat="1" ht="11.25">
      <c r="B1621" s="148"/>
      <c r="D1621" s="149" t="s">
        <v>157</v>
      </c>
      <c r="E1621" s="150" t="s">
        <v>19</v>
      </c>
      <c r="F1621" s="151" t="s">
        <v>523</v>
      </c>
      <c r="H1621" s="150" t="s">
        <v>19</v>
      </c>
      <c r="I1621" s="152"/>
      <c r="L1621" s="148"/>
      <c r="M1621" s="153"/>
      <c r="T1621" s="154"/>
      <c r="AT1621" s="150" t="s">
        <v>157</v>
      </c>
      <c r="AU1621" s="150" t="s">
        <v>82</v>
      </c>
      <c r="AV1621" s="12" t="s">
        <v>80</v>
      </c>
      <c r="AW1621" s="12" t="s">
        <v>33</v>
      </c>
      <c r="AX1621" s="12" t="s">
        <v>72</v>
      </c>
      <c r="AY1621" s="150" t="s">
        <v>146</v>
      </c>
    </row>
    <row r="1622" spans="2:65" s="13" customFormat="1" ht="11.25">
      <c r="B1622" s="155"/>
      <c r="D1622" s="149" t="s">
        <v>157</v>
      </c>
      <c r="E1622" s="156" t="s">
        <v>19</v>
      </c>
      <c r="F1622" s="157" t="s">
        <v>2086</v>
      </c>
      <c r="H1622" s="158">
        <v>36.72</v>
      </c>
      <c r="I1622" s="159"/>
      <c r="L1622" s="155"/>
      <c r="M1622" s="160"/>
      <c r="T1622" s="161"/>
      <c r="AT1622" s="156" t="s">
        <v>157</v>
      </c>
      <c r="AU1622" s="156" t="s">
        <v>82</v>
      </c>
      <c r="AV1622" s="13" t="s">
        <v>82</v>
      </c>
      <c r="AW1622" s="13" t="s">
        <v>33</v>
      </c>
      <c r="AX1622" s="13" t="s">
        <v>72</v>
      </c>
      <c r="AY1622" s="156" t="s">
        <v>146</v>
      </c>
    </row>
    <row r="1623" spans="2:65" s="12" customFormat="1" ht="11.25">
      <c r="B1623" s="148"/>
      <c r="D1623" s="149" t="s">
        <v>157</v>
      </c>
      <c r="E1623" s="150" t="s">
        <v>19</v>
      </c>
      <c r="F1623" s="151" t="s">
        <v>525</v>
      </c>
      <c r="H1623" s="150" t="s">
        <v>19</v>
      </c>
      <c r="I1623" s="152"/>
      <c r="L1623" s="148"/>
      <c r="M1623" s="153"/>
      <c r="T1623" s="154"/>
      <c r="AT1623" s="150" t="s">
        <v>157</v>
      </c>
      <c r="AU1623" s="150" t="s">
        <v>82</v>
      </c>
      <c r="AV1623" s="12" t="s">
        <v>80</v>
      </c>
      <c r="AW1623" s="12" t="s">
        <v>33</v>
      </c>
      <c r="AX1623" s="12" t="s">
        <v>72</v>
      </c>
      <c r="AY1623" s="150" t="s">
        <v>146</v>
      </c>
    </row>
    <row r="1624" spans="2:65" s="13" customFormat="1" ht="11.25">
      <c r="B1624" s="155"/>
      <c r="D1624" s="149" t="s">
        <v>157</v>
      </c>
      <c r="E1624" s="156" t="s">
        <v>19</v>
      </c>
      <c r="F1624" s="157" t="s">
        <v>2087</v>
      </c>
      <c r="H1624" s="158">
        <v>17.7</v>
      </c>
      <c r="I1624" s="159"/>
      <c r="L1624" s="155"/>
      <c r="M1624" s="160"/>
      <c r="T1624" s="161"/>
      <c r="AT1624" s="156" t="s">
        <v>157</v>
      </c>
      <c r="AU1624" s="156" t="s">
        <v>82</v>
      </c>
      <c r="AV1624" s="13" t="s">
        <v>82</v>
      </c>
      <c r="AW1624" s="13" t="s">
        <v>33</v>
      </c>
      <c r="AX1624" s="13" t="s">
        <v>72</v>
      </c>
      <c r="AY1624" s="156" t="s">
        <v>146</v>
      </c>
    </row>
    <row r="1625" spans="2:65" s="12" customFormat="1" ht="11.25">
      <c r="B1625" s="148"/>
      <c r="D1625" s="149" t="s">
        <v>157</v>
      </c>
      <c r="E1625" s="150" t="s">
        <v>19</v>
      </c>
      <c r="F1625" s="151" t="s">
        <v>527</v>
      </c>
      <c r="H1625" s="150" t="s">
        <v>19</v>
      </c>
      <c r="I1625" s="152"/>
      <c r="L1625" s="148"/>
      <c r="M1625" s="153"/>
      <c r="T1625" s="154"/>
      <c r="AT1625" s="150" t="s">
        <v>157</v>
      </c>
      <c r="AU1625" s="150" t="s">
        <v>82</v>
      </c>
      <c r="AV1625" s="12" t="s">
        <v>80</v>
      </c>
      <c r="AW1625" s="12" t="s">
        <v>33</v>
      </c>
      <c r="AX1625" s="12" t="s">
        <v>72</v>
      </c>
      <c r="AY1625" s="150" t="s">
        <v>146</v>
      </c>
    </row>
    <row r="1626" spans="2:65" s="13" customFormat="1" ht="11.25">
      <c r="B1626" s="155"/>
      <c r="D1626" s="149" t="s">
        <v>157</v>
      </c>
      <c r="E1626" s="156" t="s">
        <v>19</v>
      </c>
      <c r="F1626" s="157" t="s">
        <v>2088</v>
      </c>
      <c r="H1626" s="158">
        <v>28.5</v>
      </c>
      <c r="I1626" s="159"/>
      <c r="L1626" s="155"/>
      <c r="M1626" s="160"/>
      <c r="T1626" s="161"/>
      <c r="AT1626" s="156" t="s">
        <v>157</v>
      </c>
      <c r="AU1626" s="156" t="s">
        <v>82</v>
      </c>
      <c r="AV1626" s="13" t="s">
        <v>82</v>
      </c>
      <c r="AW1626" s="13" t="s">
        <v>33</v>
      </c>
      <c r="AX1626" s="13" t="s">
        <v>72</v>
      </c>
      <c r="AY1626" s="156" t="s">
        <v>146</v>
      </c>
    </row>
    <row r="1627" spans="2:65" s="12" customFormat="1" ht="11.25">
      <c r="B1627" s="148"/>
      <c r="D1627" s="149" t="s">
        <v>157</v>
      </c>
      <c r="E1627" s="150" t="s">
        <v>19</v>
      </c>
      <c r="F1627" s="151" t="s">
        <v>1032</v>
      </c>
      <c r="H1627" s="150" t="s">
        <v>19</v>
      </c>
      <c r="I1627" s="152"/>
      <c r="L1627" s="148"/>
      <c r="M1627" s="153"/>
      <c r="T1627" s="154"/>
      <c r="AT1627" s="150" t="s">
        <v>157</v>
      </c>
      <c r="AU1627" s="150" t="s">
        <v>82</v>
      </c>
      <c r="AV1627" s="12" t="s">
        <v>80</v>
      </c>
      <c r="AW1627" s="12" t="s">
        <v>33</v>
      </c>
      <c r="AX1627" s="12" t="s">
        <v>72</v>
      </c>
      <c r="AY1627" s="150" t="s">
        <v>146</v>
      </c>
    </row>
    <row r="1628" spans="2:65" s="13" customFormat="1" ht="11.25">
      <c r="B1628" s="155"/>
      <c r="D1628" s="149" t="s">
        <v>157</v>
      </c>
      <c r="E1628" s="156" t="s">
        <v>19</v>
      </c>
      <c r="F1628" s="157" t="s">
        <v>2089</v>
      </c>
      <c r="H1628" s="158">
        <v>16.5</v>
      </c>
      <c r="I1628" s="159"/>
      <c r="L1628" s="155"/>
      <c r="M1628" s="160"/>
      <c r="T1628" s="161"/>
      <c r="AT1628" s="156" t="s">
        <v>157</v>
      </c>
      <c r="AU1628" s="156" t="s">
        <v>82</v>
      </c>
      <c r="AV1628" s="13" t="s">
        <v>82</v>
      </c>
      <c r="AW1628" s="13" t="s">
        <v>33</v>
      </c>
      <c r="AX1628" s="13" t="s">
        <v>72</v>
      </c>
      <c r="AY1628" s="156" t="s">
        <v>146</v>
      </c>
    </row>
    <row r="1629" spans="2:65" s="12" customFormat="1" ht="11.25">
      <c r="B1629" s="148"/>
      <c r="D1629" s="149" t="s">
        <v>157</v>
      </c>
      <c r="E1629" s="150" t="s">
        <v>19</v>
      </c>
      <c r="F1629" s="151" t="s">
        <v>1077</v>
      </c>
      <c r="H1629" s="150" t="s">
        <v>19</v>
      </c>
      <c r="I1629" s="152"/>
      <c r="L1629" s="148"/>
      <c r="M1629" s="153"/>
      <c r="T1629" s="154"/>
      <c r="AT1629" s="150" t="s">
        <v>157</v>
      </c>
      <c r="AU1629" s="150" t="s">
        <v>82</v>
      </c>
      <c r="AV1629" s="12" t="s">
        <v>80</v>
      </c>
      <c r="AW1629" s="12" t="s">
        <v>33</v>
      </c>
      <c r="AX1629" s="12" t="s">
        <v>72</v>
      </c>
      <c r="AY1629" s="150" t="s">
        <v>146</v>
      </c>
    </row>
    <row r="1630" spans="2:65" s="13" customFormat="1" ht="11.25">
      <c r="B1630" s="155"/>
      <c r="D1630" s="149" t="s">
        <v>157</v>
      </c>
      <c r="E1630" s="156" t="s">
        <v>19</v>
      </c>
      <c r="F1630" s="157" t="s">
        <v>2090</v>
      </c>
      <c r="H1630" s="158">
        <v>18.3</v>
      </c>
      <c r="I1630" s="159"/>
      <c r="L1630" s="155"/>
      <c r="M1630" s="160"/>
      <c r="T1630" s="161"/>
      <c r="AT1630" s="156" t="s">
        <v>157</v>
      </c>
      <c r="AU1630" s="156" t="s">
        <v>82</v>
      </c>
      <c r="AV1630" s="13" t="s">
        <v>82</v>
      </c>
      <c r="AW1630" s="13" t="s">
        <v>33</v>
      </c>
      <c r="AX1630" s="13" t="s">
        <v>72</v>
      </c>
      <c r="AY1630" s="156" t="s">
        <v>146</v>
      </c>
    </row>
    <row r="1631" spans="2:65" s="14" customFormat="1" ht="11.25">
      <c r="B1631" s="162"/>
      <c r="D1631" s="149" t="s">
        <v>157</v>
      </c>
      <c r="E1631" s="163" t="s">
        <v>19</v>
      </c>
      <c r="F1631" s="164" t="s">
        <v>161</v>
      </c>
      <c r="H1631" s="165">
        <v>117.72</v>
      </c>
      <c r="I1631" s="166"/>
      <c r="L1631" s="162"/>
      <c r="M1631" s="167"/>
      <c r="T1631" s="168"/>
      <c r="AT1631" s="163" t="s">
        <v>157</v>
      </c>
      <c r="AU1631" s="163" t="s">
        <v>82</v>
      </c>
      <c r="AV1631" s="14" t="s">
        <v>147</v>
      </c>
      <c r="AW1631" s="14" t="s">
        <v>33</v>
      </c>
      <c r="AX1631" s="14" t="s">
        <v>80</v>
      </c>
      <c r="AY1631" s="163" t="s">
        <v>146</v>
      </c>
    </row>
    <row r="1632" spans="2:65" s="1" customFormat="1" ht="24.2" customHeight="1">
      <c r="B1632" s="32"/>
      <c r="C1632" s="131" t="s">
        <v>2091</v>
      </c>
      <c r="D1632" s="131" t="s">
        <v>149</v>
      </c>
      <c r="E1632" s="132" t="s">
        <v>2092</v>
      </c>
      <c r="F1632" s="133" t="s">
        <v>2093</v>
      </c>
      <c r="G1632" s="134" t="s">
        <v>152</v>
      </c>
      <c r="H1632" s="135">
        <v>135.80000000000001</v>
      </c>
      <c r="I1632" s="136"/>
      <c r="J1632" s="137">
        <f>ROUND(I1632*H1632,2)</f>
        <v>0</v>
      </c>
      <c r="K1632" s="133" t="s">
        <v>638</v>
      </c>
      <c r="L1632" s="32"/>
      <c r="M1632" s="138" t="s">
        <v>19</v>
      </c>
      <c r="N1632" s="139" t="s">
        <v>43</v>
      </c>
      <c r="P1632" s="140">
        <f>O1632*H1632</f>
        <v>0</v>
      </c>
      <c r="Q1632" s="140">
        <v>7.3000000000000001E-3</v>
      </c>
      <c r="R1632" s="140">
        <f>Q1632*H1632</f>
        <v>0.99134000000000011</v>
      </c>
      <c r="S1632" s="140">
        <v>0</v>
      </c>
      <c r="T1632" s="141">
        <f>S1632*H1632</f>
        <v>0</v>
      </c>
      <c r="AR1632" s="142" t="s">
        <v>241</v>
      </c>
      <c r="AT1632" s="142" t="s">
        <v>149</v>
      </c>
      <c r="AU1632" s="142" t="s">
        <v>82</v>
      </c>
      <c r="AY1632" s="17" t="s">
        <v>146</v>
      </c>
      <c r="BE1632" s="143">
        <f>IF(N1632="základní",J1632,0)</f>
        <v>0</v>
      </c>
      <c r="BF1632" s="143">
        <f>IF(N1632="snížená",J1632,0)</f>
        <v>0</v>
      </c>
      <c r="BG1632" s="143">
        <f>IF(N1632="zákl. přenesená",J1632,0)</f>
        <v>0</v>
      </c>
      <c r="BH1632" s="143">
        <f>IF(N1632="sníž. přenesená",J1632,0)</f>
        <v>0</v>
      </c>
      <c r="BI1632" s="143">
        <f>IF(N1632="nulová",J1632,0)</f>
        <v>0</v>
      </c>
      <c r="BJ1632" s="17" t="s">
        <v>80</v>
      </c>
      <c r="BK1632" s="143">
        <f>ROUND(I1632*H1632,2)</f>
        <v>0</v>
      </c>
      <c r="BL1632" s="17" t="s">
        <v>241</v>
      </c>
      <c r="BM1632" s="142" t="s">
        <v>2094</v>
      </c>
    </row>
    <row r="1633" spans="2:65" s="1" customFormat="1" ht="11.25">
      <c r="B1633" s="32"/>
      <c r="D1633" s="144" t="s">
        <v>155</v>
      </c>
      <c r="F1633" s="145" t="s">
        <v>2095</v>
      </c>
      <c r="I1633" s="146"/>
      <c r="L1633" s="32"/>
      <c r="M1633" s="147"/>
      <c r="T1633" s="53"/>
      <c r="AT1633" s="17" t="s">
        <v>155</v>
      </c>
      <c r="AU1633" s="17" t="s">
        <v>82</v>
      </c>
    </row>
    <row r="1634" spans="2:65" s="12" customFormat="1" ht="11.25">
      <c r="B1634" s="148"/>
      <c r="D1634" s="149" t="s">
        <v>157</v>
      </c>
      <c r="E1634" s="150" t="s">
        <v>19</v>
      </c>
      <c r="F1634" s="151" t="s">
        <v>525</v>
      </c>
      <c r="H1634" s="150" t="s">
        <v>19</v>
      </c>
      <c r="I1634" s="152"/>
      <c r="L1634" s="148"/>
      <c r="M1634" s="153"/>
      <c r="T1634" s="154"/>
      <c r="AT1634" s="150" t="s">
        <v>157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146</v>
      </c>
    </row>
    <row r="1635" spans="2:65" s="13" customFormat="1" ht="11.25">
      <c r="B1635" s="155"/>
      <c r="D1635" s="149" t="s">
        <v>157</v>
      </c>
      <c r="E1635" s="156" t="s">
        <v>19</v>
      </c>
      <c r="F1635" s="157" t="s">
        <v>2062</v>
      </c>
      <c r="H1635" s="158">
        <v>13.16</v>
      </c>
      <c r="I1635" s="159"/>
      <c r="L1635" s="155"/>
      <c r="M1635" s="160"/>
      <c r="T1635" s="161"/>
      <c r="AT1635" s="156" t="s">
        <v>157</v>
      </c>
      <c r="AU1635" s="156" t="s">
        <v>82</v>
      </c>
      <c r="AV1635" s="13" t="s">
        <v>82</v>
      </c>
      <c r="AW1635" s="13" t="s">
        <v>33</v>
      </c>
      <c r="AX1635" s="13" t="s">
        <v>72</v>
      </c>
      <c r="AY1635" s="156" t="s">
        <v>146</v>
      </c>
    </row>
    <row r="1636" spans="2:65" s="12" customFormat="1" ht="11.25">
      <c r="B1636" s="148"/>
      <c r="D1636" s="149" t="s">
        <v>157</v>
      </c>
      <c r="E1636" s="150" t="s">
        <v>19</v>
      </c>
      <c r="F1636" s="151" t="s">
        <v>527</v>
      </c>
      <c r="H1636" s="150" t="s">
        <v>19</v>
      </c>
      <c r="I1636" s="152"/>
      <c r="L1636" s="148"/>
      <c r="M1636" s="153"/>
      <c r="T1636" s="154"/>
      <c r="AT1636" s="150" t="s">
        <v>157</v>
      </c>
      <c r="AU1636" s="150" t="s">
        <v>82</v>
      </c>
      <c r="AV1636" s="12" t="s">
        <v>80</v>
      </c>
      <c r="AW1636" s="12" t="s">
        <v>33</v>
      </c>
      <c r="AX1636" s="12" t="s">
        <v>72</v>
      </c>
      <c r="AY1636" s="150" t="s">
        <v>146</v>
      </c>
    </row>
    <row r="1637" spans="2:65" s="13" customFormat="1" ht="11.25">
      <c r="B1637" s="155"/>
      <c r="D1637" s="149" t="s">
        <v>157</v>
      </c>
      <c r="E1637" s="156" t="s">
        <v>19</v>
      </c>
      <c r="F1637" s="157" t="s">
        <v>2063</v>
      </c>
      <c r="H1637" s="158">
        <v>26.88</v>
      </c>
      <c r="I1637" s="159"/>
      <c r="L1637" s="155"/>
      <c r="M1637" s="160"/>
      <c r="T1637" s="161"/>
      <c r="AT1637" s="156" t="s">
        <v>157</v>
      </c>
      <c r="AU1637" s="156" t="s">
        <v>82</v>
      </c>
      <c r="AV1637" s="13" t="s">
        <v>82</v>
      </c>
      <c r="AW1637" s="13" t="s">
        <v>33</v>
      </c>
      <c r="AX1637" s="13" t="s">
        <v>72</v>
      </c>
      <c r="AY1637" s="156" t="s">
        <v>146</v>
      </c>
    </row>
    <row r="1638" spans="2:65" s="12" customFormat="1" ht="11.25">
      <c r="B1638" s="148"/>
      <c r="D1638" s="149" t="s">
        <v>157</v>
      </c>
      <c r="E1638" s="150" t="s">
        <v>19</v>
      </c>
      <c r="F1638" s="151" t="s">
        <v>1079</v>
      </c>
      <c r="H1638" s="150" t="s">
        <v>19</v>
      </c>
      <c r="I1638" s="152"/>
      <c r="L1638" s="148"/>
      <c r="M1638" s="153"/>
      <c r="T1638" s="154"/>
      <c r="AT1638" s="150" t="s">
        <v>157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146</v>
      </c>
    </row>
    <row r="1639" spans="2:65" s="13" customFormat="1" ht="11.25">
      <c r="B1639" s="155"/>
      <c r="D1639" s="149" t="s">
        <v>157</v>
      </c>
      <c r="E1639" s="156" t="s">
        <v>19</v>
      </c>
      <c r="F1639" s="157" t="s">
        <v>2064</v>
      </c>
      <c r="H1639" s="158">
        <v>24.92</v>
      </c>
      <c r="I1639" s="159"/>
      <c r="L1639" s="155"/>
      <c r="M1639" s="160"/>
      <c r="T1639" s="161"/>
      <c r="AT1639" s="156" t="s">
        <v>157</v>
      </c>
      <c r="AU1639" s="156" t="s">
        <v>82</v>
      </c>
      <c r="AV1639" s="13" t="s">
        <v>82</v>
      </c>
      <c r="AW1639" s="13" t="s">
        <v>33</v>
      </c>
      <c r="AX1639" s="13" t="s">
        <v>72</v>
      </c>
      <c r="AY1639" s="156" t="s">
        <v>146</v>
      </c>
    </row>
    <row r="1640" spans="2:65" s="12" customFormat="1" ht="11.25">
      <c r="B1640" s="148"/>
      <c r="D1640" s="149" t="s">
        <v>157</v>
      </c>
      <c r="E1640" s="150" t="s">
        <v>19</v>
      </c>
      <c r="F1640" s="151" t="s">
        <v>1498</v>
      </c>
      <c r="H1640" s="150" t="s">
        <v>19</v>
      </c>
      <c r="I1640" s="152"/>
      <c r="L1640" s="148"/>
      <c r="M1640" s="153"/>
      <c r="T1640" s="154"/>
      <c r="AT1640" s="150" t="s">
        <v>157</v>
      </c>
      <c r="AU1640" s="150" t="s">
        <v>82</v>
      </c>
      <c r="AV1640" s="12" t="s">
        <v>80</v>
      </c>
      <c r="AW1640" s="12" t="s">
        <v>33</v>
      </c>
      <c r="AX1640" s="12" t="s">
        <v>72</v>
      </c>
      <c r="AY1640" s="150" t="s">
        <v>146</v>
      </c>
    </row>
    <row r="1641" spans="2:65" s="13" customFormat="1" ht="11.25">
      <c r="B1641" s="155"/>
      <c r="D1641" s="149" t="s">
        <v>157</v>
      </c>
      <c r="E1641" s="156" t="s">
        <v>19</v>
      </c>
      <c r="F1641" s="157" t="s">
        <v>2065</v>
      </c>
      <c r="H1641" s="158">
        <v>38.92</v>
      </c>
      <c r="I1641" s="159"/>
      <c r="L1641" s="155"/>
      <c r="M1641" s="160"/>
      <c r="T1641" s="161"/>
      <c r="AT1641" s="156" t="s">
        <v>157</v>
      </c>
      <c r="AU1641" s="156" t="s">
        <v>82</v>
      </c>
      <c r="AV1641" s="13" t="s">
        <v>82</v>
      </c>
      <c r="AW1641" s="13" t="s">
        <v>33</v>
      </c>
      <c r="AX1641" s="13" t="s">
        <v>72</v>
      </c>
      <c r="AY1641" s="156" t="s">
        <v>146</v>
      </c>
    </row>
    <row r="1642" spans="2:65" s="12" customFormat="1" ht="11.25">
      <c r="B1642" s="148"/>
      <c r="D1642" s="149" t="s">
        <v>157</v>
      </c>
      <c r="E1642" s="150" t="s">
        <v>19</v>
      </c>
      <c r="F1642" s="151" t="s">
        <v>1500</v>
      </c>
      <c r="H1642" s="150" t="s">
        <v>19</v>
      </c>
      <c r="I1642" s="152"/>
      <c r="L1642" s="148"/>
      <c r="M1642" s="153"/>
      <c r="T1642" s="154"/>
      <c r="AT1642" s="150" t="s">
        <v>157</v>
      </c>
      <c r="AU1642" s="150" t="s">
        <v>82</v>
      </c>
      <c r="AV1642" s="12" t="s">
        <v>80</v>
      </c>
      <c r="AW1642" s="12" t="s">
        <v>33</v>
      </c>
      <c r="AX1642" s="12" t="s">
        <v>72</v>
      </c>
      <c r="AY1642" s="150" t="s">
        <v>146</v>
      </c>
    </row>
    <row r="1643" spans="2:65" s="13" customFormat="1" ht="11.25">
      <c r="B1643" s="155"/>
      <c r="D1643" s="149" t="s">
        <v>157</v>
      </c>
      <c r="E1643" s="156" t="s">
        <v>19</v>
      </c>
      <c r="F1643" s="157" t="s">
        <v>2066</v>
      </c>
      <c r="H1643" s="158">
        <v>31.92</v>
      </c>
      <c r="I1643" s="159"/>
      <c r="L1643" s="155"/>
      <c r="M1643" s="160"/>
      <c r="T1643" s="161"/>
      <c r="AT1643" s="156" t="s">
        <v>157</v>
      </c>
      <c r="AU1643" s="156" t="s">
        <v>82</v>
      </c>
      <c r="AV1643" s="13" t="s">
        <v>82</v>
      </c>
      <c r="AW1643" s="13" t="s">
        <v>33</v>
      </c>
      <c r="AX1643" s="13" t="s">
        <v>72</v>
      </c>
      <c r="AY1643" s="156" t="s">
        <v>146</v>
      </c>
    </row>
    <row r="1644" spans="2:65" s="14" customFormat="1" ht="11.25">
      <c r="B1644" s="162"/>
      <c r="D1644" s="149" t="s">
        <v>157</v>
      </c>
      <c r="E1644" s="163" t="s">
        <v>19</v>
      </c>
      <c r="F1644" s="164" t="s">
        <v>161</v>
      </c>
      <c r="H1644" s="165">
        <v>135.80000000000001</v>
      </c>
      <c r="I1644" s="166"/>
      <c r="L1644" s="162"/>
      <c r="M1644" s="167"/>
      <c r="T1644" s="168"/>
      <c r="AT1644" s="163" t="s">
        <v>157</v>
      </c>
      <c r="AU1644" s="163" t="s">
        <v>82</v>
      </c>
      <c r="AV1644" s="14" t="s">
        <v>147</v>
      </c>
      <c r="AW1644" s="14" t="s">
        <v>33</v>
      </c>
      <c r="AX1644" s="14" t="s">
        <v>80</v>
      </c>
      <c r="AY1644" s="163" t="s">
        <v>146</v>
      </c>
    </row>
    <row r="1645" spans="2:65" s="1" customFormat="1" ht="16.5" customHeight="1">
      <c r="B1645" s="32"/>
      <c r="C1645" s="174" t="s">
        <v>2096</v>
      </c>
      <c r="D1645" s="174" t="s">
        <v>392</v>
      </c>
      <c r="E1645" s="175" t="s">
        <v>2097</v>
      </c>
      <c r="F1645" s="176" t="s">
        <v>2098</v>
      </c>
      <c r="G1645" s="177" t="s">
        <v>152</v>
      </c>
      <c r="H1645" s="178">
        <v>149.38</v>
      </c>
      <c r="I1645" s="179"/>
      <c r="J1645" s="180">
        <f>ROUND(I1645*H1645,2)</f>
        <v>0</v>
      </c>
      <c r="K1645" s="176" t="s">
        <v>19</v>
      </c>
      <c r="L1645" s="181"/>
      <c r="M1645" s="182" t="s">
        <v>19</v>
      </c>
      <c r="N1645" s="183" t="s">
        <v>43</v>
      </c>
      <c r="P1645" s="140">
        <f>O1645*H1645</f>
        <v>0</v>
      </c>
      <c r="Q1645" s="140">
        <v>1.18E-2</v>
      </c>
      <c r="R1645" s="140">
        <f>Q1645*H1645</f>
        <v>1.7626839999999999</v>
      </c>
      <c r="S1645" s="140">
        <v>0</v>
      </c>
      <c r="T1645" s="141">
        <f>S1645*H1645</f>
        <v>0</v>
      </c>
      <c r="AR1645" s="142" t="s">
        <v>335</v>
      </c>
      <c r="AT1645" s="142" t="s">
        <v>392</v>
      </c>
      <c r="AU1645" s="142" t="s">
        <v>82</v>
      </c>
      <c r="AY1645" s="17" t="s">
        <v>146</v>
      </c>
      <c r="BE1645" s="143">
        <f>IF(N1645="základní",J1645,0)</f>
        <v>0</v>
      </c>
      <c r="BF1645" s="143">
        <f>IF(N1645="snížená",J1645,0)</f>
        <v>0</v>
      </c>
      <c r="BG1645" s="143">
        <f>IF(N1645="zákl. přenesená",J1645,0)</f>
        <v>0</v>
      </c>
      <c r="BH1645" s="143">
        <f>IF(N1645="sníž. přenesená",J1645,0)</f>
        <v>0</v>
      </c>
      <c r="BI1645" s="143">
        <f>IF(N1645="nulová",J1645,0)</f>
        <v>0</v>
      </c>
      <c r="BJ1645" s="17" t="s">
        <v>80</v>
      </c>
      <c r="BK1645" s="143">
        <f>ROUND(I1645*H1645,2)</f>
        <v>0</v>
      </c>
      <c r="BL1645" s="17" t="s">
        <v>241</v>
      </c>
      <c r="BM1645" s="142" t="s">
        <v>2099</v>
      </c>
    </row>
    <row r="1646" spans="2:65" s="13" customFormat="1" ht="11.25">
      <c r="B1646" s="155"/>
      <c r="D1646" s="149" t="s">
        <v>157</v>
      </c>
      <c r="F1646" s="157" t="s">
        <v>2100</v>
      </c>
      <c r="H1646" s="158">
        <v>149.38</v>
      </c>
      <c r="I1646" s="159"/>
      <c r="L1646" s="155"/>
      <c r="M1646" s="160"/>
      <c r="T1646" s="161"/>
      <c r="AT1646" s="156" t="s">
        <v>157</v>
      </c>
      <c r="AU1646" s="156" t="s">
        <v>82</v>
      </c>
      <c r="AV1646" s="13" t="s">
        <v>82</v>
      </c>
      <c r="AW1646" s="13" t="s">
        <v>4</v>
      </c>
      <c r="AX1646" s="13" t="s">
        <v>80</v>
      </c>
      <c r="AY1646" s="156" t="s">
        <v>146</v>
      </c>
    </row>
    <row r="1647" spans="2:65" s="1" customFormat="1" ht="16.5" customHeight="1">
      <c r="B1647" s="32"/>
      <c r="C1647" s="131" t="s">
        <v>2101</v>
      </c>
      <c r="D1647" s="131" t="s">
        <v>149</v>
      </c>
      <c r="E1647" s="132" t="s">
        <v>2102</v>
      </c>
      <c r="F1647" s="133" t="s">
        <v>2103</v>
      </c>
      <c r="G1647" s="134" t="s">
        <v>297</v>
      </c>
      <c r="H1647" s="135">
        <v>15</v>
      </c>
      <c r="I1647" s="136"/>
      <c r="J1647" s="137">
        <f>ROUND(I1647*H1647,2)</f>
        <v>0</v>
      </c>
      <c r="K1647" s="133" t="s">
        <v>638</v>
      </c>
      <c r="L1647" s="32"/>
      <c r="M1647" s="138" t="s">
        <v>19</v>
      </c>
      <c r="N1647" s="139" t="s">
        <v>43</v>
      </c>
      <c r="P1647" s="140">
        <f>O1647*H1647</f>
        <v>0</v>
      </c>
      <c r="Q1647" s="140">
        <v>5.5000000000000003E-4</v>
      </c>
      <c r="R1647" s="140">
        <f>Q1647*H1647</f>
        <v>8.2500000000000004E-3</v>
      </c>
      <c r="S1647" s="140">
        <v>0</v>
      </c>
      <c r="T1647" s="141">
        <f>S1647*H1647</f>
        <v>0</v>
      </c>
      <c r="AR1647" s="142" t="s">
        <v>241</v>
      </c>
      <c r="AT1647" s="142" t="s">
        <v>149</v>
      </c>
      <c r="AU1647" s="142" t="s">
        <v>82</v>
      </c>
      <c r="AY1647" s="17" t="s">
        <v>146</v>
      </c>
      <c r="BE1647" s="143">
        <f>IF(N1647="základní",J1647,0)</f>
        <v>0</v>
      </c>
      <c r="BF1647" s="143">
        <f>IF(N1647="snížená",J1647,0)</f>
        <v>0</v>
      </c>
      <c r="BG1647" s="143">
        <f>IF(N1647="zákl. přenesená",J1647,0)</f>
        <v>0</v>
      </c>
      <c r="BH1647" s="143">
        <f>IF(N1647="sníž. přenesená",J1647,0)</f>
        <v>0</v>
      </c>
      <c r="BI1647" s="143">
        <f>IF(N1647="nulová",J1647,0)</f>
        <v>0</v>
      </c>
      <c r="BJ1647" s="17" t="s">
        <v>80</v>
      </c>
      <c r="BK1647" s="143">
        <f>ROUND(I1647*H1647,2)</f>
        <v>0</v>
      </c>
      <c r="BL1647" s="17" t="s">
        <v>241</v>
      </c>
      <c r="BM1647" s="142" t="s">
        <v>2104</v>
      </c>
    </row>
    <row r="1648" spans="2:65" s="1" customFormat="1" ht="11.25">
      <c r="B1648" s="32"/>
      <c r="D1648" s="144" t="s">
        <v>155</v>
      </c>
      <c r="F1648" s="145" t="s">
        <v>2105</v>
      </c>
      <c r="I1648" s="146"/>
      <c r="L1648" s="32"/>
      <c r="M1648" s="147"/>
      <c r="T1648" s="53"/>
      <c r="AT1648" s="17" t="s">
        <v>155</v>
      </c>
      <c r="AU1648" s="17" t="s">
        <v>82</v>
      </c>
    </row>
    <row r="1649" spans="2:65" s="13" customFormat="1" ht="11.25">
      <c r="B1649" s="155"/>
      <c r="D1649" s="149" t="s">
        <v>157</v>
      </c>
      <c r="E1649" s="156" t="s">
        <v>19</v>
      </c>
      <c r="F1649" s="157" t="s">
        <v>2106</v>
      </c>
      <c r="H1649" s="158">
        <v>14</v>
      </c>
      <c r="I1649" s="159"/>
      <c r="L1649" s="155"/>
      <c r="M1649" s="160"/>
      <c r="T1649" s="161"/>
      <c r="AT1649" s="156" t="s">
        <v>157</v>
      </c>
      <c r="AU1649" s="156" t="s">
        <v>82</v>
      </c>
      <c r="AV1649" s="13" t="s">
        <v>82</v>
      </c>
      <c r="AW1649" s="13" t="s">
        <v>33</v>
      </c>
      <c r="AX1649" s="13" t="s">
        <v>72</v>
      </c>
      <c r="AY1649" s="156" t="s">
        <v>146</v>
      </c>
    </row>
    <row r="1650" spans="2:65" s="13" customFormat="1" ht="11.25">
      <c r="B1650" s="155"/>
      <c r="D1650" s="149" t="s">
        <v>157</v>
      </c>
      <c r="E1650" s="156" t="s">
        <v>19</v>
      </c>
      <c r="F1650" s="157" t="s">
        <v>80</v>
      </c>
      <c r="H1650" s="158">
        <v>1</v>
      </c>
      <c r="I1650" s="159"/>
      <c r="L1650" s="155"/>
      <c r="M1650" s="160"/>
      <c r="T1650" s="161"/>
      <c r="AT1650" s="156" t="s">
        <v>157</v>
      </c>
      <c r="AU1650" s="156" t="s">
        <v>82</v>
      </c>
      <c r="AV1650" s="13" t="s">
        <v>82</v>
      </c>
      <c r="AW1650" s="13" t="s">
        <v>33</v>
      </c>
      <c r="AX1650" s="13" t="s">
        <v>72</v>
      </c>
      <c r="AY1650" s="156" t="s">
        <v>146</v>
      </c>
    </row>
    <row r="1651" spans="2:65" s="14" customFormat="1" ht="11.25">
      <c r="B1651" s="162"/>
      <c r="D1651" s="149" t="s">
        <v>157</v>
      </c>
      <c r="E1651" s="163" t="s">
        <v>19</v>
      </c>
      <c r="F1651" s="164" t="s">
        <v>161</v>
      </c>
      <c r="H1651" s="165">
        <v>15</v>
      </c>
      <c r="I1651" s="166"/>
      <c r="L1651" s="162"/>
      <c r="M1651" s="167"/>
      <c r="T1651" s="168"/>
      <c r="AT1651" s="163" t="s">
        <v>157</v>
      </c>
      <c r="AU1651" s="163" t="s">
        <v>82</v>
      </c>
      <c r="AV1651" s="14" t="s">
        <v>147</v>
      </c>
      <c r="AW1651" s="14" t="s">
        <v>33</v>
      </c>
      <c r="AX1651" s="14" t="s">
        <v>80</v>
      </c>
      <c r="AY1651" s="163" t="s">
        <v>146</v>
      </c>
    </row>
    <row r="1652" spans="2:65" s="1" customFormat="1" ht="16.5" customHeight="1">
      <c r="B1652" s="32"/>
      <c r="C1652" s="131" t="s">
        <v>2107</v>
      </c>
      <c r="D1652" s="131" t="s">
        <v>149</v>
      </c>
      <c r="E1652" s="132" t="s">
        <v>2108</v>
      </c>
      <c r="F1652" s="133" t="s">
        <v>2109</v>
      </c>
      <c r="G1652" s="134" t="s">
        <v>152</v>
      </c>
      <c r="H1652" s="135">
        <v>135.80000000000001</v>
      </c>
      <c r="I1652" s="136"/>
      <c r="J1652" s="137">
        <f>ROUND(I1652*H1652,2)</f>
        <v>0</v>
      </c>
      <c r="K1652" s="133" t="s">
        <v>638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5.0000000000000002E-5</v>
      </c>
      <c r="R1652" s="140">
        <f>Q1652*H1652</f>
        <v>6.7900000000000009E-3</v>
      </c>
      <c r="S1652" s="140">
        <v>0</v>
      </c>
      <c r="T1652" s="141">
        <f>S1652*H1652</f>
        <v>0</v>
      </c>
      <c r="AR1652" s="142" t="s">
        <v>241</v>
      </c>
      <c r="AT1652" s="142" t="s">
        <v>149</v>
      </c>
      <c r="AU1652" s="142" t="s">
        <v>82</v>
      </c>
      <c r="AY1652" s="17" t="s">
        <v>146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241</v>
      </c>
      <c r="BM1652" s="142" t="s">
        <v>2110</v>
      </c>
    </row>
    <row r="1653" spans="2:65" s="1" customFormat="1" ht="11.25">
      <c r="B1653" s="32"/>
      <c r="D1653" s="144" t="s">
        <v>155</v>
      </c>
      <c r="F1653" s="145" t="s">
        <v>2111</v>
      </c>
      <c r="I1653" s="146"/>
      <c r="L1653" s="32"/>
      <c r="M1653" s="147"/>
      <c r="T1653" s="53"/>
      <c r="AT1653" s="17" t="s">
        <v>155</v>
      </c>
      <c r="AU1653" s="17" t="s">
        <v>82</v>
      </c>
    </row>
    <row r="1654" spans="2:65" s="12" customFormat="1" ht="11.25">
      <c r="B1654" s="148"/>
      <c r="D1654" s="149" t="s">
        <v>157</v>
      </c>
      <c r="E1654" s="150" t="s">
        <v>19</v>
      </c>
      <c r="F1654" s="151" t="s">
        <v>525</v>
      </c>
      <c r="H1654" s="150" t="s">
        <v>19</v>
      </c>
      <c r="I1654" s="152"/>
      <c r="L1654" s="148"/>
      <c r="M1654" s="153"/>
      <c r="T1654" s="154"/>
      <c r="AT1654" s="150" t="s">
        <v>157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146</v>
      </c>
    </row>
    <row r="1655" spans="2:65" s="13" customFormat="1" ht="11.25">
      <c r="B1655" s="155"/>
      <c r="D1655" s="149" t="s">
        <v>157</v>
      </c>
      <c r="E1655" s="156" t="s">
        <v>19</v>
      </c>
      <c r="F1655" s="157" t="s">
        <v>2062</v>
      </c>
      <c r="H1655" s="158">
        <v>13.16</v>
      </c>
      <c r="I1655" s="159"/>
      <c r="L1655" s="155"/>
      <c r="M1655" s="160"/>
      <c r="T1655" s="161"/>
      <c r="AT1655" s="156" t="s">
        <v>157</v>
      </c>
      <c r="AU1655" s="156" t="s">
        <v>82</v>
      </c>
      <c r="AV1655" s="13" t="s">
        <v>82</v>
      </c>
      <c r="AW1655" s="13" t="s">
        <v>33</v>
      </c>
      <c r="AX1655" s="13" t="s">
        <v>72</v>
      </c>
      <c r="AY1655" s="156" t="s">
        <v>146</v>
      </c>
    </row>
    <row r="1656" spans="2:65" s="12" customFormat="1" ht="11.25">
      <c r="B1656" s="148"/>
      <c r="D1656" s="149" t="s">
        <v>157</v>
      </c>
      <c r="E1656" s="150" t="s">
        <v>19</v>
      </c>
      <c r="F1656" s="151" t="s">
        <v>527</v>
      </c>
      <c r="H1656" s="150" t="s">
        <v>19</v>
      </c>
      <c r="I1656" s="152"/>
      <c r="L1656" s="148"/>
      <c r="M1656" s="153"/>
      <c r="T1656" s="154"/>
      <c r="AT1656" s="150" t="s">
        <v>157</v>
      </c>
      <c r="AU1656" s="150" t="s">
        <v>82</v>
      </c>
      <c r="AV1656" s="12" t="s">
        <v>80</v>
      </c>
      <c r="AW1656" s="12" t="s">
        <v>33</v>
      </c>
      <c r="AX1656" s="12" t="s">
        <v>72</v>
      </c>
      <c r="AY1656" s="150" t="s">
        <v>146</v>
      </c>
    </row>
    <row r="1657" spans="2:65" s="13" customFormat="1" ht="11.25">
      <c r="B1657" s="155"/>
      <c r="D1657" s="149" t="s">
        <v>157</v>
      </c>
      <c r="E1657" s="156" t="s">
        <v>19</v>
      </c>
      <c r="F1657" s="157" t="s">
        <v>2063</v>
      </c>
      <c r="H1657" s="158">
        <v>26.88</v>
      </c>
      <c r="I1657" s="159"/>
      <c r="L1657" s="155"/>
      <c r="M1657" s="160"/>
      <c r="T1657" s="161"/>
      <c r="AT1657" s="156" t="s">
        <v>157</v>
      </c>
      <c r="AU1657" s="156" t="s">
        <v>82</v>
      </c>
      <c r="AV1657" s="13" t="s">
        <v>82</v>
      </c>
      <c r="AW1657" s="13" t="s">
        <v>33</v>
      </c>
      <c r="AX1657" s="13" t="s">
        <v>72</v>
      </c>
      <c r="AY1657" s="156" t="s">
        <v>146</v>
      </c>
    </row>
    <row r="1658" spans="2:65" s="12" customFormat="1" ht="11.25">
      <c r="B1658" s="148"/>
      <c r="D1658" s="149" t="s">
        <v>157</v>
      </c>
      <c r="E1658" s="150" t="s">
        <v>19</v>
      </c>
      <c r="F1658" s="151" t="s">
        <v>1079</v>
      </c>
      <c r="H1658" s="150" t="s">
        <v>19</v>
      </c>
      <c r="I1658" s="152"/>
      <c r="L1658" s="148"/>
      <c r="M1658" s="153"/>
      <c r="T1658" s="154"/>
      <c r="AT1658" s="150" t="s">
        <v>157</v>
      </c>
      <c r="AU1658" s="150" t="s">
        <v>82</v>
      </c>
      <c r="AV1658" s="12" t="s">
        <v>80</v>
      </c>
      <c r="AW1658" s="12" t="s">
        <v>33</v>
      </c>
      <c r="AX1658" s="12" t="s">
        <v>72</v>
      </c>
      <c r="AY1658" s="150" t="s">
        <v>146</v>
      </c>
    </row>
    <row r="1659" spans="2:65" s="13" customFormat="1" ht="11.25">
      <c r="B1659" s="155"/>
      <c r="D1659" s="149" t="s">
        <v>157</v>
      </c>
      <c r="E1659" s="156" t="s">
        <v>19</v>
      </c>
      <c r="F1659" s="157" t="s">
        <v>2064</v>
      </c>
      <c r="H1659" s="158">
        <v>24.92</v>
      </c>
      <c r="I1659" s="159"/>
      <c r="L1659" s="155"/>
      <c r="M1659" s="160"/>
      <c r="T1659" s="161"/>
      <c r="AT1659" s="156" t="s">
        <v>157</v>
      </c>
      <c r="AU1659" s="156" t="s">
        <v>82</v>
      </c>
      <c r="AV1659" s="13" t="s">
        <v>82</v>
      </c>
      <c r="AW1659" s="13" t="s">
        <v>33</v>
      </c>
      <c r="AX1659" s="13" t="s">
        <v>72</v>
      </c>
      <c r="AY1659" s="156" t="s">
        <v>146</v>
      </c>
    </row>
    <row r="1660" spans="2:65" s="12" customFormat="1" ht="11.25">
      <c r="B1660" s="148"/>
      <c r="D1660" s="149" t="s">
        <v>157</v>
      </c>
      <c r="E1660" s="150" t="s">
        <v>19</v>
      </c>
      <c r="F1660" s="151" t="s">
        <v>1498</v>
      </c>
      <c r="H1660" s="150" t="s">
        <v>19</v>
      </c>
      <c r="I1660" s="152"/>
      <c r="L1660" s="148"/>
      <c r="M1660" s="153"/>
      <c r="T1660" s="154"/>
      <c r="AT1660" s="150" t="s">
        <v>157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146</v>
      </c>
    </row>
    <row r="1661" spans="2:65" s="13" customFormat="1" ht="11.25">
      <c r="B1661" s="155"/>
      <c r="D1661" s="149" t="s">
        <v>157</v>
      </c>
      <c r="E1661" s="156" t="s">
        <v>19</v>
      </c>
      <c r="F1661" s="157" t="s">
        <v>2065</v>
      </c>
      <c r="H1661" s="158">
        <v>38.92</v>
      </c>
      <c r="I1661" s="159"/>
      <c r="L1661" s="155"/>
      <c r="M1661" s="160"/>
      <c r="T1661" s="161"/>
      <c r="AT1661" s="156" t="s">
        <v>157</v>
      </c>
      <c r="AU1661" s="156" t="s">
        <v>82</v>
      </c>
      <c r="AV1661" s="13" t="s">
        <v>82</v>
      </c>
      <c r="AW1661" s="13" t="s">
        <v>33</v>
      </c>
      <c r="AX1661" s="13" t="s">
        <v>72</v>
      </c>
      <c r="AY1661" s="156" t="s">
        <v>146</v>
      </c>
    </row>
    <row r="1662" spans="2:65" s="12" customFormat="1" ht="11.25">
      <c r="B1662" s="148"/>
      <c r="D1662" s="149" t="s">
        <v>157</v>
      </c>
      <c r="E1662" s="150" t="s">
        <v>19</v>
      </c>
      <c r="F1662" s="151" t="s">
        <v>1500</v>
      </c>
      <c r="H1662" s="150" t="s">
        <v>19</v>
      </c>
      <c r="I1662" s="152"/>
      <c r="L1662" s="148"/>
      <c r="M1662" s="153"/>
      <c r="T1662" s="154"/>
      <c r="AT1662" s="150" t="s">
        <v>157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146</v>
      </c>
    </row>
    <row r="1663" spans="2:65" s="13" customFormat="1" ht="11.25">
      <c r="B1663" s="155"/>
      <c r="D1663" s="149" t="s">
        <v>157</v>
      </c>
      <c r="E1663" s="156" t="s">
        <v>19</v>
      </c>
      <c r="F1663" s="157" t="s">
        <v>2066</v>
      </c>
      <c r="H1663" s="158">
        <v>31.92</v>
      </c>
      <c r="I1663" s="159"/>
      <c r="L1663" s="155"/>
      <c r="M1663" s="160"/>
      <c r="T1663" s="161"/>
      <c r="AT1663" s="156" t="s">
        <v>157</v>
      </c>
      <c r="AU1663" s="156" t="s">
        <v>82</v>
      </c>
      <c r="AV1663" s="13" t="s">
        <v>82</v>
      </c>
      <c r="AW1663" s="13" t="s">
        <v>33</v>
      </c>
      <c r="AX1663" s="13" t="s">
        <v>72</v>
      </c>
      <c r="AY1663" s="156" t="s">
        <v>146</v>
      </c>
    </row>
    <row r="1664" spans="2:65" s="14" customFormat="1" ht="11.25">
      <c r="B1664" s="162"/>
      <c r="D1664" s="149" t="s">
        <v>157</v>
      </c>
      <c r="E1664" s="163" t="s">
        <v>19</v>
      </c>
      <c r="F1664" s="164" t="s">
        <v>161</v>
      </c>
      <c r="H1664" s="165">
        <v>135.80000000000001</v>
      </c>
      <c r="I1664" s="166"/>
      <c r="L1664" s="162"/>
      <c r="M1664" s="167"/>
      <c r="T1664" s="168"/>
      <c r="AT1664" s="163" t="s">
        <v>157</v>
      </c>
      <c r="AU1664" s="163" t="s">
        <v>82</v>
      </c>
      <c r="AV1664" s="14" t="s">
        <v>147</v>
      </c>
      <c r="AW1664" s="14" t="s">
        <v>33</v>
      </c>
      <c r="AX1664" s="14" t="s">
        <v>80</v>
      </c>
      <c r="AY1664" s="163" t="s">
        <v>146</v>
      </c>
    </row>
    <row r="1665" spans="2:65" s="1" customFormat="1" ht="24.2" customHeight="1">
      <c r="B1665" s="32"/>
      <c r="C1665" s="131" t="s">
        <v>2112</v>
      </c>
      <c r="D1665" s="131" t="s">
        <v>149</v>
      </c>
      <c r="E1665" s="132" t="s">
        <v>2113</v>
      </c>
      <c r="F1665" s="133" t="s">
        <v>2114</v>
      </c>
      <c r="G1665" s="134" t="s">
        <v>213</v>
      </c>
      <c r="H1665" s="135">
        <v>2.93</v>
      </c>
      <c r="I1665" s="136"/>
      <c r="J1665" s="137">
        <f>ROUND(I1665*H1665,2)</f>
        <v>0</v>
      </c>
      <c r="K1665" s="133" t="s">
        <v>638</v>
      </c>
      <c r="L1665" s="32"/>
      <c r="M1665" s="138" t="s">
        <v>19</v>
      </c>
      <c r="N1665" s="139" t="s">
        <v>43</v>
      </c>
      <c r="P1665" s="140">
        <f>O1665*H1665</f>
        <v>0</v>
      </c>
      <c r="Q1665" s="140">
        <v>0</v>
      </c>
      <c r="R1665" s="140">
        <f>Q1665*H1665</f>
        <v>0</v>
      </c>
      <c r="S1665" s="140">
        <v>0</v>
      </c>
      <c r="T1665" s="141">
        <f>S1665*H1665</f>
        <v>0</v>
      </c>
      <c r="AR1665" s="142" t="s">
        <v>241</v>
      </c>
      <c r="AT1665" s="142" t="s">
        <v>149</v>
      </c>
      <c r="AU1665" s="142" t="s">
        <v>82</v>
      </c>
      <c r="AY1665" s="17" t="s">
        <v>146</v>
      </c>
      <c r="BE1665" s="143">
        <f>IF(N1665="základní",J1665,0)</f>
        <v>0</v>
      </c>
      <c r="BF1665" s="143">
        <f>IF(N1665="snížená",J1665,0)</f>
        <v>0</v>
      </c>
      <c r="BG1665" s="143">
        <f>IF(N1665="zákl. přenesená",J1665,0)</f>
        <v>0</v>
      </c>
      <c r="BH1665" s="143">
        <f>IF(N1665="sníž. přenesená",J1665,0)</f>
        <v>0</v>
      </c>
      <c r="BI1665" s="143">
        <f>IF(N1665="nulová",J1665,0)</f>
        <v>0</v>
      </c>
      <c r="BJ1665" s="17" t="s">
        <v>80</v>
      </c>
      <c r="BK1665" s="143">
        <f>ROUND(I1665*H1665,2)</f>
        <v>0</v>
      </c>
      <c r="BL1665" s="17" t="s">
        <v>241</v>
      </c>
      <c r="BM1665" s="142" t="s">
        <v>2115</v>
      </c>
    </row>
    <row r="1666" spans="2:65" s="1" customFormat="1" ht="11.25">
      <c r="B1666" s="32"/>
      <c r="D1666" s="144" t="s">
        <v>155</v>
      </c>
      <c r="F1666" s="145" t="s">
        <v>2116</v>
      </c>
      <c r="I1666" s="146"/>
      <c r="L1666" s="32"/>
      <c r="M1666" s="147"/>
      <c r="T1666" s="53"/>
      <c r="AT1666" s="17" t="s">
        <v>155</v>
      </c>
      <c r="AU1666" s="17" t="s">
        <v>82</v>
      </c>
    </row>
    <row r="1667" spans="2:65" s="11" customFormat="1" ht="22.9" customHeight="1">
      <c r="B1667" s="119"/>
      <c r="D1667" s="120" t="s">
        <v>71</v>
      </c>
      <c r="E1667" s="129" t="s">
        <v>2117</v>
      </c>
      <c r="F1667" s="129" t="s">
        <v>2118</v>
      </c>
      <c r="I1667" s="122"/>
      <c r="J1667" s="130">
        <f>BK1667</f>
        <v>0</v>
      </c>
      <c r="L1667" s="119"/>
      <c r="M1667" s="124"/>
      <c r="P1667" s="125">
        <f>SUM(P1668:P1687)</f>
        <v>0</v>
      </c>
      <c r="R1667" s="125">
        <f>SUM(R1668:R1687)</f>
        <v>5.7199999999999994E-3</v>
      </c>
      <c r="T1667" s="126">
        <f>SUM(T1668:T1687)</f>
        <v>0</v>
      </c>
      <c r="AR1667" s="120" t="s">
        <v>82</v>
      </c>
      <c r="AT1667" s="127" t="s">
        <v>71</v>
      </c>
      <c r="AU1667" s="127" t="s">
        <v>80</v>
      </c>
      <c r="AY1667" s="120" t="s">
        <v>146</v>
      </c>
      <c r="BK1667" s="128">
        <f>SUM(BK1668:BK1687)</f>
        <v>0</v>
      </c>
    </row>
    <row r="1668" spans="2:65" s="1" customFormat="1" ht="21.75" customHeight="1">
      <c r="B1668" s="32"/>
      <c r="C1668" s="131" t="s">
        <v>2119</v>
      </c>
      <c r="D1668" s="131" t="s">
        <v>149</v>
      </c>
      <c r="E1668" s="132" t="s">
        <v>2120</v>
      </c>
      <c r="F1668" s="133" t="s">
        <v>2121</v>
      </c>
      <c r="G1668" s="134" t="s">
        <v>152</v>
      </c>
      <c r="H1668" s="135">
        <v>11</v>
      </c>
      <c r="I1668" s="136"/>
      <c r="J1668" s="137">
        <f>ROUND(I1668*H1668,2)</f>
        <v>0</v>
      </c>
      <c r="K1668" s="133" t="s">
        <v>638</v>
      </c>
      <c r="L1668" s="32"/>
      <c r="M1668" s="138" t="s">
        <v>19</v>
      </c>
      <c r="N1668" s="139" t="s">
        <v>43</v>
      </c>
      <c r="P1668" s="140">
        <f>O1668*H1668</f>
        <v>0</v>
      </c>
      <c r="Q1668" s="140">
        <v>6.9999999999999994E-5</v>
      </c>
      <c r="R1668" s="140">
        <f>Q1668*H1668</f>
        <v>7.6999999999999996E-4</v>
      </c>
      <c r="S1668" s="140">
        <v>0</v>
      </c>
      <c r="T1668" s="141">
        <f>S1668*H1668</f>
        <v>0</v>
      </c>
      <c r="AR1668" s="142" t="s">
        <v>241</v>
      </c>
      <c r="AT1668" s="142" t="s">
        <v>149</v>
      </c>
      <c r="AU1668" s="142" t="s">
        <v>82</v>
      </c>
      <c r="AY1668" s="17" t="s">
        <v>146</v>
      </c>
      <c r="BE1668" s="143">
        <f>IF(N1668="základní",J1668,0)</f>
        <v>0</v>
      </c>
      <c r="BF1668" s="143">
        <f>IF(N1668="snížená",J1668,0)</f>
        <v>0</v>
      </c>
      <c r="BG1668" s="143">
        <f>IF(N1668="zákl. přenesená",J1668,0)</f>
        <v>0</v>
      </c>
      <c r="BH1668" s="143">
        <f>IF(N1668="sníž. přenesená",J1668,0)</f>
        <v>0</v>
      </c>
      <c r="BI1668" s="143">
        <f>IF(N1668="nulová",J1668,0)</f>
        <v>0</v>
      </c>
      <c r="BJ1668" s="17" t="s">
        <v>80</v>
      </c>
      <c r="BK1668" s="143">
        <f>ROUND(I1668*H1668,2)</f>
        <v>0</v>
      </c>
      <c r="BL1668" s="17" t="s">
        <v>241</v>
      </c>
      <c r="BM1668" s="142" t="s">
        <v>2122</v>
      </c>
    </row>
    <row r="1669" spans="2:65" s="1" customFormat="1" ht="11.25">
      <c r="B1669" s="32"/>
      <c r="D1669" s="144" t="s">
        <v>155</v>
      </c>
      <c r="F1669" s="145" t="s">
        <v>2123</v>
      </c>
      <c r="I1669" s="146"/>
      <c r="L1669" s="32"/>
      <c r="M1669" s="147"/>
      <c r="T1669" s="53"/>
      <c r="AT1669" s="17" t="s">
        <v>155</v>
      </c>
      <c r="AU1669" s="17" t="s">
        <v>82</v>
      </c>
    </row>
    <row r="1670" spans="2:65" s="12" customFormat="1" ht="11.25">
      <c r="B1670" s="148"/>
      <c r="D1670" s="149" t="s">
        <v>157</v>
      </c>
      <c r="E1670" s="150" t="s">
        <v>19</v>
      </c>
      <c r="F1670" s="151" t="s">
        <v>2124</v>
      </c>
      <c r="H1670" s="150" t="s">
        <v>19</v>
      </c>
      <c r="I1670" s="152"/>
      <c r="L1670" s="148"/>
      <c r="M1670" s="153"/>
      <c r="T1670" s="154"/>
      <c r="AT1670" s="150" t="s">
        <v>157</v>
      </c>
      <c r="AU1670" s="150" t="s">
        <v>82</v>
      </c>
      <c r="AV1670" s="12" t="s">
        <v>80</v>
      </c>
      <c r="AW1670" s="12" t="s">
        <v>33</v>
      </c>
      <c r="AX1670" s="12" t="s">
        <v>72</v>
      </c>
      <c r="AY1670" s="150" t="s">
        <v>146</v>
      </c>
    </row>
    <row r="1671" spans="2:65" s="13" customFormat="1" ht="11.25">
      <c r="B1671" s="155"/>
      <c r="D1671" s="149" t="s">
        <v>157</v>
      </c>
      <c r="E1671" s="156" t="s">
        <v>19</v>
      </c>
      <c r="F1671" s="157" t="s">
        <v>216</v>
      </c>
      <c r="H1671" s="158">
        <v>11</v>
      </c>
      <c r="I1671" s="159"/>
      <c r="L1671" s="155"/>
      <c r="M1671" s="160"/>
      <c r="T1671" s="161"/>
      <c r="AT1671" s="156" t="s">
        <v>157</v>
      </c>
      <c r="AU1671" s="156" t="s">
        <v>82</v>
      </c>
      <c r="AV1671" s="13" t="s">
        <v>82</v>
      </c>
      <c r="AW1671" s="13" t="s">
        <v>33</v>
      </c>
      <c r="AX1671" s="13" t="s">
        <v>80</v>
      </c>
      <c r="AY1671" s="156" t="s">
        <v>146</v>
      </c>
    </row>
    <row r="1672" spans="2:65" s="1" customFormat="1" ht="21.75" customHeight="1">
      <c r="B1672" s="32"/>
      <c r="C1672" s="131" t="s">
        <v>2125</v>
      </c>
      <c r="D1672" s="131" t="s">
        <v>149</v>
      </c>
      <c r="E1672" s="132" t="s">
        <v>2126</v>
      </c>
      <c r="F1672" s="133" t="s">
        <v>2127</v>
      </c>
      <c r="G1672" s="134" t="s">
        <v>152</v>
      </c>
      <c r="H1672" s="135">
        <v>11</v>
      </c>
      <c r="I1672" s="136"/>
      <c r="J1672" s="137">
        <f>ROUND(I1672*H1672,2)</f>
        <v>0</v>
      </c>
      <c r="K1672" s="133" t="s">
        <v>638</v>
      </c>
      <c r="L1672" s="32"/>
      <c r="M1672" s="138" t="s">
        <v>19</v>
      </c>
      <c r="N1672" s="139" t="s">
        <v>43</v>
      </c>
      <c r="P1672" s="140">
        <f>O1672*H1672</f>
        <v>0</v>
      </c>
      <c r="Q1672" s="140">
        <v>6.9999999999999994E-5</v>
      </c>
      <c r="R1672" s="140">
        <f>Q1672*H1672</f>
        <v>7.6999999999999996E-4</v>
      </c>
      <c r="S1672" s="140">
        <v>0</v>
      </c>
      <c r="T1672" s="141">
        <f>S1672*H1672</f>
        <v>0</v>
      </c>
      <c r="AR1672" s="142" t="s">
        <v>241</v>
      </c>
      <c r="AT1672" s="142" t="s">
        <v>149</v>
      </c>
      <c r="AU1672" s="142" t="s">
        <v>82</v>
      </c>
      <c r="AY1672" s="17" t="s">
        <v>146</v>
      </c>
      <c r="BE1672" s="143">
        <f>IF(N1672="základní",J1672,0)</f>
        <v>0</v>
      </c>
      <c r="BF1672" s="143">
        <f>IF(N1672="snížená",J1672,0)</f>
        <v>0</v>
      </c>
      <c r="BG1672" s="143">
        <f>IF(N1672="zákl. přenesená",J1672,0)</f>
        <v>0</v>
      </c>
      <c r="BH1672" s="143">
        <f>IF(N1672="sníž. přenesená",J1672,0)</f>
        <v>0</v>
      </c>
      <c r="BI1672" s="143">
        <f>IF(N1672="nulová",J1672,0)</f>
        <v>0</v>
      </c>
      <c r="BJ1672" s="17" t="s">
        <v>80</v>
      </c>
      <c r="BK1672" s="143">
        <f>ROUND(I1672*H1672,2)</f>
        <v>0</v>
      </c>
      <c r="BL1672" s="17" t="s">
        <v>241</v>
      </c>
      <c r="BM1672" s="142" t="s">
        <v>2128</v>
      </c>
    </row>
    <row r="1673" spans="2:65" s="1" customFormat="1" ht="11.25">
      <c r="B1673" s="32"/>
      <c r="D1673" s="144" t="s">
        <v>155</v>
      </c>
      <c r="F1673" s="145" t="s">
        <v>2129</v>
      </c>
      <c r="I1673" s="146"/>
      <c r="L1673" s="32"/>
      <c r="M1673" s="147"/>
      <c r="T1673" s="53"/>
      <c r="AT1673" s="17" t="s">
        <v>155</v>
      </c>
      <c r="AU1673" s="17" t="s">
        <v>82</v>
      </c>
    </row>
    <row r="1674" spans="2:65" s="12" customFormat="1" ht="11.25">
      <c r="B1674" s="148"/>
      <c r="D1674" s="149" t="s">
        <v>157</v>
      </c>
      <c r="E1674" s="150" t="s">
        <v>19</v>
      </c>
      <c r="F1674" s="151" t="s">
        <v>2124</v>
      </c>
      <c r="H1674" s="150" t="s">
        <v>19</v>
      </c>
      <c r="I1674" s="152"/>
      <c r="L1674" s="148"/>
      <c r="M1674" s="153"/>
      <c r="T1674" s="154"/>
      <c r="AT1674" s="150" t="s">
        <v>157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146</v>
      </c>
    </row>
    <row r="1675" spans="2:65" s="13" customFormat="1" ht="11.25">
      <c r="B1675" s="155"/>
      <c r="D1675" s="149" t="s">
        <v>157</v>
      </c>
      <c r="E1675" s="156" t="s">
        <v>19</v>
      </c>
      <c r="F1675" s="157" t="s">
        <v>216</v>
      </c>
      <c r="H1675" s="158">
        <v>11</v>
      </c>
      <c r="I1675" s="159"/>
      <c r="L1675" s="155"/>
      <c r="M1675" s="160"/>
      <c r="T1675" s="161"/>
      <c r="AT1675" s="156" t="s">
        <v>157</v>
      </c>
      <c r="AU1675" s="156" t="s">
        <v>82</v>
      </c>
      <c r="AV1675" s="13" t="s">
        <v>82</v>
      </c>
      <c r="AW1675" s="13" t="s">
        <v>33</v>
      </c>
      <c r="AX1675" s="13" t="s">
        <v>80</v>
      </c>
      <c r="AY1675" s="156" t="s">
        <v>146</v>
      </c>
    </row>
    <row r="1676" spans="2:65" s="1" customFormat="1" ht="16.5" customHeight="1">
      <c r="B1676" s="32"/>
      <c r="C1676" s="131" t="s">
        <v>2130</v>
      </c>
      <c r="D1676" s="131" t="s">
        <v>149</v>
      </c>
      <c r="E1676" s="132" t="s">
        <v>2131</v>
      </c>
      <c r="F1676" s="133" t="s">
        <v>2132</v>
      </c>
      <c r="G1676" s="134" t="s">
        <v>152</v>
      </c>
      <c r="H1676" s="135">
        <v>11</v>
      </c>
      <c r="I1676" s="136"/>
      <c r="J1676" s="137">
        <f>ROUND(I1676*H1676,2)</f>
        <v>0</v>
      </c>
      <c r="K1676" s="133" t="s">
        <v>638</v>
      </c>
      <c r="L1676" s="32"/>
      <c r="M1676" s="138" t="s">
        <v>19</v>
      </c>
      <c r="N1676" s="139" t="s">
        <v>43</v>
      </c>
      <c r="P1676" s="140">
        <f>O1676*H1676</f>
        <v>0</v>
      </c>
      <c r="Q1676" s="140">
        <v>1.3999999999999999E-4</v>
      </c>
      <c r="R1676" s="140">
        <f>Q1676*H1676</f>
        <v>1.5399999999999999E-3</v>
      </c>
      <c r="S1676" s="140">
        <v>0</v>
      </c>
      <c r="T1676" s="141">
        <f>S1676*H1676</f>
        <v>0</v>
      </c>
      <c r="AR1676" s="142" t="s">
        <v>241</v>
      </c>
      <c r="AT1676" s="142" t="s">
        <v>149</v>
      </c>
      <c r="AU1676" s="142" t="s">
        <v>82</v>
      </c>
      <c r="AY1676" s="17" t="s">
        <v>146</v>
      </c>
      <c r="BE1676" s="143">
        <f>IF(N1676="základní",J1676,0)</f>
        <v>0</v>
      </c>
      <c r="BF1676" s="143">
        <f>IF(N1676="snížená",J1676,0)</f>
        <v>0</v>
      </c>
      <c r="BG1676" s="143">
        <f>IF(N1676="zákl. přenesená",J1676,0)</f>
        <v>0</v>
      </c>
      <c r="BH1676" s="143">
        <f>IF(N1676="sníž. přenesená",J1676,0)</f>
        <v>0</v>
      </c>
      <c r="BI1676" s="143">
        <f>IF(N1676="nulová",J1676,0)</f>
        <v>0</v>
      </c>
      <c r="BJ1676" s="17" t="s">
        <v>80</v>
      </c>
      <c r="BK1676" s="143">
        <f>ROUND(I1676*H1676,2)</f>
        <v>0</v>
      </c>
      <c r="BL1676" s="17" t="s">
        <v>241</v>
      </c>
      <c r="BM1676" s="142" t="s">
        <v>2133</v>
      </c>
    </row>
    <row r="1677" spans="2:65" s="1" customFormat="1" ht="11.25">
      <c r="B1677" s="32"/>
      <c r="D1677" s="144" t="s">
        <v>155</v>
      </c>
      <c r="F1677" s="145" t="s">
        <v>2134</v>
      </c>
      <c r="I1677" s="146"/>
      <c r="L1677" s="32"/>
      <c r="M1677" s="147"/>
      <c r="T1677" s="53"/>
      <c r="AT1677" s="17" t="s">
        <v>155</v>
      </c>
      <c r="AU1677" s="17" t="s">
        <v>82</v>
      </c>
    </row>
    <row r="1678" spans="2:65" s="12" customFormat="1" ht="11.25">
      <c r="B1678" s="148"/>
      <c r="D1678" s="149" t="s">
        <v>157</v>
      </c>
      <c r="E1678" s="150" t="s">
        <v>19</v>
      </c>
      <c r="F1678" s="151" t="s">
        <v>2124</v>
      </c>
      <c r="H1678" s="150" t="s">
        <v>19</v>
      </c>
      <c r="I1678" s="152"/>
      <c r="L1678" s="148"/>
      <c r="M1678" s="153"/>
      <c r="T1678" s="154"/>
      <c r="AT1678" s="150" t="s">
        <v>157</v>
      </c>
      <c r="AU1678" s="150" t="s">
        <v>82</v>
      </c>
      <c r="AV1678" s="12" t="s">
        <v>80</v>
      </c>
      <c r="AW1678" s="12" t="s">
        <v>33</v>
      </c>
      <c r="AX1678" s="12" t="s">
        <v>72</v>
      </c>
      <c r="AY1678" s="150" t="s">
        <v>146</v>
      </c>
    </row>
    <row r="1679" spans="2:65" s="13" customFormat="1" ht="11.25">
      <c r="B1679" s="155"/>
      <c r="D1679" s="149" t="s">
        <v>157</v>
      </c>
      <c r="E1679" s="156" t="s">
        <v>19</v>
      </c>
      <c r="F1679" s="157" t="s">
        <v>216</v>
      </c>
      <c r="H1679" s="158">
        <v>11</v>
      </c>
      <c r="I1679" s="159"/>
      <c r="L1679" s="155"/>
      <c r="M1679" s="160"/>
      <c r="T1679" s="161"/>
      <c r="AT1679" s="156" t="s">
        <v>157</v>
      </c>
      <c r="AU1679" s="156" t="s">
        <v>82</v>
      </c>
      <c r="AV1679" s="13" t="s">
        <v>82</v>
      </c>
      <c r="AW1679" s="13" t="s">
        <v>33</v>
      </c>
      <c r="AX1679" s="13" t="s">
        <v>80</v>
      </c>
      <c r="AY1679" s="156" t="s">
        <v>146</v>
      </c>
    </row>
    <row r="1680" spans="2:65" s="1" customFormat="1" ht="16.5" customHeight="1">
      <c r="B1680" s="32"/>
      <c r="C1680" s="131" t="s">
        <v>2135</v>
      </c>
      <c r="D1680" s="131" t="s">
        <v>149</v>
      </c>
      <c r="E1680" s="132" t="s">
        <v>2136</v>
      </c>
      <c r="F1680" s="133" t="s">
        <v>2137</v>
      </c>
      <c r="G1680" s="134" t="s">
        <v>152</v>
      </c>
      <c r="H1680" s="135">
        <v>11</v>
      </c>
      <c r="I1680" s="136"/>
      <c r="J1680" s="137">
        <f>ROUND(I1680*H1680,2)</f>
        <v>0</v>
      </c>
      <c r="K1680" s="133" t="s">
        <v>638</v>
      </c>
      <c r="L1680" s="32"/>
      <c r="M1680" s="138" t="s">
        <v>19</v>
      </c>
      <c r="N1680" s="139" t="s">
        <v>43</v>
      </c>
      <c r="P1680" s="140">
        <f>O1680*H1680</f>
        <v>0</v>
      </c>
      <c r="Q1680" s="140">
        <v>1.2E-4</v>
      </c>
      <c r="R1680" s="140">
        <f>Q1680*H1680</f>
        <v>1.32E-3</v>
      </c>
      <c r="S1680" s="140">
        <v>0</v>
      </c>
      <c r="T1680" s="141">
        <f>S1680*H1680</f>
        <v>0</v>
      </c>
      <c r="AR1680" s="142" t="s">
        <v>241</v>
      </c>
      <c r="AT1680" s="142" t="s">
        <v>149</v>
      </c>
      <c r="AU1680" s="142" t="s">
        <v>82</v>
      </c>
      <c r="AY1680" s="17" t="s">
        <v>146</v>
      </c>
      <c r="BE1680" s="143">
        <f>IF(N1680="základní",J1680,0)</f>
        <v>0</v>
      </c>
      <c r="BF1680" s="143">
        <f>IF(N1680="snížená",J1680,0)</f>
        <v>0</v>
      </c>
      <c r="BG1680" s="143">
        <f>IF(N1680="zákl. přenesená",J1680,0)</f>
        <v>0</v>
      </c>
      <c r="BH1680" s="143">
        <f>IF(N1680="sníž. přenesená",J1680,0)</f>
        <v>0</v>
      </c>
      <c r="BI1680" s="143">
        <f>IF(N1680="nulová",J1680,0)</f>
        <v>0</v>
      </c>
      <c r="BJ1680" s="17" t="s">
        <v>80</v>
      </c>
      <c r="BK1680" s="143">
        <f>ROUND(I1680*H1680,2)</f>
        <v>0</v>
      </c>
      <c r="BL1680" s="17" t="s">
        <v>241</v>
      </c>
      <c r="BM1680" s="142" t="s">
        <v>2138</v>
      </c>
    </row>
    <row r="1681" spans="2:65" s="1" customFormat="1" ht="11.25">
      <c r="B1681" s="32"/>
      <c r="D1681" s="144" t="s">
        <v>155</v>
      </c>
      <c r="F1681" s="145" t="s">
        <v>2139</v>
      </c>
      <c r="I1681" s="146"/>
      <c r="L1681" s="32"/>
      <c r="M1681" s="147"/>
      <c r="T1681" s="53"/>
      <c r="AT1681" s="17" t="s">
        <v>155</v>
      </c>
      <c r="AU1681" s="17" t="s">
        <v>82</v>
      </c>
    </row>
    <row r="1682" spans="2:65" s="12" customFormat="1" ht="11.25">
      <c r="B1682" s="148"/>
      <c r="D1682" s="149" t="s">
        <v>157</v>
      </c>
      <c r="E1682" s="150" t="s">
        <v>19</v>
      </c>
      <c r="F1682" s="151" t="s">
        <v>2124</v>
      </c>
      <c r="H1682" s="150" t="s">
        <v>19</v>
      </c>
      <c r="I1682" s="152"/>
      <c r="L1682" s="148"/>
      <c r="M1682" s="153"/>
      <c r="T1682" s="154"/>
      <c r="AT1682" s="150" t="s">
        <v>157</v>
      </c>
      <c r="AU1682" s="150" t="s">
        <v>82</v>
      </c>
      <c r="AV1682" s="12" t="s">
        <v>80</v>
      </c>
      <c r="AW1682" s="12" t="s">
        <v>33</v>
      </c>
      <c r="AX1682" s="12" t="s">
        <v>72</v>
      </c>
      <c r="AY1682" s="150" t="s">
        <v>146</v>
      </c>
    </row>
    <row r="1683" spans="2:65" s="13" customFormat="1" ht="11.25">
      <c r="B1683" s="155"/>
      <c r="D1683" s="149" t="s">
        <v>157</v>
      </c>
      <c r="E1683" s="156" t="s">
        <v>19</v>
      </c>
      <c r="F1683" s="157" t="s">
        <v>216</v>
      </c>
      <c r="H1683" s="158">
        <v>11</v>
      </c>
      <c r="I1683" s="159"/>
      <c r="L1683" s="155"/>
      <c r="M1683" s="160"/>
      <c r="T1683" s="161"/>
      <c r="AT1683" s="156" t="s">
        <v>157</v>
      </c>
      <c r="AU1683" s="156" t="s">
        <v>82</v>
      </c>
      <c r="AV1683" s="13" t="s">
        <v>82</v>
      </c>
      <c r="AW1683" s="13" t="s">
        <v>33</v>
      </c>
      <c r="AX1683" s="13" t="s">
        <v>80</v>
      </c>
      <c r="AY1683" s="156" t="s">
        <v>146</v>
      </c>
    </row>
    <row r="1684" spans="2:65" s="1" customFormat="1" ht="16.5" customHeight="1">
      <c r="B1684" s="32"/>
      <c r="C1684" s="131" t="s">
        <v>2140</v>
      </c>
      <c r="D1684" s="131" t="s">
        <v>149</v>
      </c>
      <c r="E1684" s="132" t="s">
        <v>2141</v>
      </c>
      <c r="F1684" s="133" t="s">
        <v>2142</v>
      </c>
      <c r="G1684" s="134" t="s">
        <v>152</v>
      </c>
      <c r="H1684" s="135">
        <v>11</v>
      </c>
      <c r="I1684" s="136"/>
      <c r="J1684" s="137">
        <f>ROUND(I1684*H1684,2)</f>
        <v>0</v>
      </c>
      <c r="K1684" s="133" t="s">
        <v>638</v>
      </c>
      <c r="L1684" s="32"/>
      <c r="M1684" s="138" t="s">
        <v>19</v>
      </c>
      <c r="N1684" s="139" t="s">
        <v>43</v>
      </c>
      <c r="P1684" s="140">
        <f>O1684*H1684</f>
        <v>0</v>
      </c>
      <c r="Q1684" s="140">
        <v>1.2E-4</v>
      </c>
      <c r="R1684" s="140">
        <f>Q1684*H1684</f>
        <v>1.32E-3</v>
      </c>
      <c r="S1684" s="140">
        <v>0</v>
      </c>
      <c r="T1684" s="141">
        <f>S1684*H1684</f>
        <v>0</v>
      </c>
      <c r="AR1684" s="142" t="s">
        <v>241</v>
      </c>
      <c r="AT1684" s="142" t="s">
        <v>149</v>
      </c>
      <c r="AU1684" s="142" t="s">
        <v>82</v>
      </c>
      <c r="AY1684" s="17" t="s">
        <v>146</v>
      </c>
      <c r="BE1684" s="143">
        <f>IF(N1684="základní",J1684,0)</f>
        <v>0</v>
      </c>
      <c r="BF1684" s="143">
        <f>IF(N1684="snížená",J1684,0)</f>
        <v>0</v>
      </c>
      <c r="BG1684" s="143">
        <f>IF(N1684="zákl. přenesená",J1684,0)</f>
        <v>0</v>
      </c>
      <c r="BH1684" s="143">
        <f>IF(N1684="sníž. přenesená",J1684,0)</f>
        <v>0</v>
      </c>
      <c r="BI1684" s="143">
        <f>IF(N1684="nulová",J1684,0)</f>
        <v>0</v>
      </c>
      <c r="BJ1684" s="17" t="s">
        <v>80</v>
      </c>
      <c r="BK1684" s="143">
        <f>ROUND(I1684*H1684,2)</f>
        <v>0</v>
      </c>
      <c r="BL1684" s="17" t="s">
        <v>241</v>
      </c>
      <c r="BM1684" s="142" t="s">
        <v>2143</v>
      </c>
    </row>
    <row r="1685" spans="2:65" s="1" customFormat="1" ht="11.25">
      <c r="B1685" s="32"/>
      <c r="D1685" s="144" t="s">
        <v>155</v>
      </c>
      <c r="F1685" s="145" t="s">
        <v>2144</v>
      </c>
      <c r="I1685" s="146"/>
      <c r="L1685" s="32"/>
      <c r="M1685" s="147"/>
      <c r="T1685" s="53"/>
      <c r="AT1685" s="17" t="s">
        <v>155</v>
      </c>
      <c r="AU1685" s="17" t="s">
        <v>82</v>
      </c>
    </row>
    <row r="1686" spans="2:65" s="12" customFormat="1" ht="11.25">
      <c r="B1686" s="148"/>
      <c r="D1686" s="149" t="s">
        <v>157</v>
      </c>
      <c r="E1686" s="150" t="s">
        <v>19</v>
      </c>
      <c r="F1686" s="151" t="s">
        <v>2124</v>
      </c>
      <c r="H1686" s="150" t="s">
        <v>19</v>
      </c>
      <c r="I1686" s="152"/>
      <c r="L1686" s="148"/>
      <c r="M1686" s="153"/>
      <c r="T1686" s="154"/>
      <c r="AT1686" s="150" t="s">
        <v>157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146</v>
      </c>
    </row>
    <row r="1687" spans="2:65" s="13" customFormat="1" ht="11.25">
      <c r="B1687" s="155"/>
      <c r="D1687" s="149" t="s">
        <v>157</v>
      </c>
      <c r="E1687" s="156" t="s">
        <v>19</v>
      </c>
      <c r="F1687" s="157" t="s">
        <v>216</v>
      </c>
      <c r="H1687" s="158">
        <v>11</v>
      </c>
      <c r="I1687" s="159"/>
      <c r="L1687" s="155"/>
      <c r="M1687" s="160"/>
      <c r="T1687" s="161"/>
      <c r="AT1687" s="156" t="s">
        <v>157</v>
      </c>
      <c r="AU1687" s="156" t="s">
        <v>82</v>
      </c>
      <c r="AV1687" s="13" t="s">
        <v>82</v>
      </c>
      <c r="AW1687" s="13" t="s">
        <v>33</v>
      </c>
      <c r="AX1687" s="13" t="s">
        <v>80</v>
      </c>
      <c r="AY1687" s="156" t="s">
        <v>146</v>
      </c>
    </row>
    <row r="1688" spans="2:65" s="11" customFormat="1" ht="22.9" customHeight="1">
      <c r="B1688" s="119"/>
      <c r="D1688" s="120" t="s">
        <v>71</v>
      </c>
      <c r="E1688" s="129" t="s">
        <v>2145</v>
      </c>
      <c r="F1688" s="129" t="s">
        <v>2146</v>
      </c>
      <c r="I1688" s="122"/>
      <c r="J1688" s="130">
        <f>BK1688</f>
        <v>0</v>
      </c>
      <c r="L1688" s="119"/>
      <c r="M1688" s="124"/>
      <c r="P1688" s="125">
        <f>SUM(P1689:P1753)</f>
        <v>0</v>
      </c>
      <c r="R1688" s="125">
        <f>SUM(R1689:R1753)</f>
        <v>0.98772853999999999</v>
      </c>
      <c r="T1688" s="126">
        <f>SUM(T1689:T1753)</f>
        <v>0</v>
      </c>
      <c r="AR1688" s="120" t="s">
        <v>82</v>
      </c>
      <c r="AT1688" s="127" t="s">
        <v>71</v>
      </c>
      <c r="AU1688" s="127" t="s">
        <v>80</v>
      </c>
      <c r="AY1688" s="120" t="s">
        <v>146</v>
      </c>
      <c r="BK1688" s="128">
        <f>SUM(BK1689:BK1753)</f>
        <v>0</v>
      </c>
    </row>
    <row r="1689" spans="2:65" s="1" customFormat="1" ht="16.5" customHeight="1">
      <c r="B1689" s="32"/>
      <c r="C1689" s="131" t="s">
        <v>2147</v>
      </c>
      <c r="D1689" s="131" t="s">
        <v>149</v>
      </c>
      <c r="E1689" s="132" t="s">
        <v>2148</v>
      </c>
      <c r="F1689" s="133" t="s">
        <v>2149</v>
      </c>
      <c r="G1689" s="134" t="s">
        <v>152</v>
      </c>
      <c r="H1689" s="135">
        <v>1924.204</v>
      </c>
      <c r="I1689" s="136"/>
      <c r="J1689" s="137">
        <f>ROUND(I1689*H1689,2)</f>
        <v>0</v>
      </c>
      <c r="K1689" s="133" t="s">
        <v>638</v>
      </c>
      <c r="L1689" s="32"/>
      <c r="M1689" s="138" t="s">
        <v>19</v>
      </c>
      <c r="N1689" s="139" t="s">
        <v>43</v>
      </c>
      <c r="P1689" s="140">
        <f>O1689*H1689</f>
        <v>0</v>
      </c>
      <c r="Q1689" s="140">
        <v>0</v>
      </c>
      <c r="R1689" s="140">
        <f>Q1689*H1689</f>
        <v>0</v>
      </c>
      <c r="S1689" s="140">
        <v>0</v>
      </c>
      <c r="T1689" s="141">
        <f>S1689*H1689</f>
        <v>0</v>
      </c>
      <c r="AR1689" s="142" t="s">
        <v>241</v>
      </c>
      <c r="AT1689" s="142" t="s">
        <v>149</v>
      </c>
      <c r="AU1689" s="142" t="s">
        <v>82</v>
      </c>
      <c r="AY1689" s="17" t="s">
        <v>146</v>
      </c>
      <c r="BE1689" s="143">
        <f>IF(N1689="základní",J1689,0)</f>
        <v>0</v>
      </c>
      <c r="BF1689" s="143">
        <f>IF(N1689="snížená",J1689,0)</f>
        <v>0</v>
      </c>
      <c r="BG1689" s="143">
        <f>IF(N1689="zákl. přenesená",J1689,0)</f>
        <v>0</v>
      </c>
      <c r="BH1689" s="143">
        <f>IF(N1689="sníž. přenesená",J1689,0)</f>
        <v>0</v>
      </c>
      <c r="BI1689" s="143">
        <f>IF(N1689="nulová",J1689,0)</f>
        <v>0</v>
      </c>
      <c r="BJ1689" s="17" t="s">
        <v>80</v>
      </c>
      <c r="BK1689" s="143">
        <f>ROUND(I1689*H1689,2)</f>
        <v>0</v>
      </c>
      <c r="BL1689" s="17" t="s">
        <v>241</v>
      </c>
      <c r="BM1689" s="142" t="s">
        <v>2150</v>
      </c>
    </row>
    <row r="1690" spans="2:65" s="1" customFormat="1" ht="11.25">
      <c r="B1690" s="32"/>
      <c r="D1690" s="144" t="s">
        <v>155</v>
      </c>
      <c r="F1690" s="145" t="s">
        <v>2151</v>
      </c>
      <c r="I1690" s="146"/>
      <c r="L1690" s="32"/>
      <c r="M1690" s="147"/>
      <c r="T1690" s="53"/>
      <c r="AT1690" s="17" t="s">
        <v>155</v>
      </c>
      <c r="AU1690" s="17" t="s">
        <v>82</v>
      </c>
    </row>
    <row r="1691" spans="2:65" s="12" customFormat="1" ht="11.25">
      <c r="B1691" s="148"/>
      <c r="D1691" s="149" t="s">
        <v>157</v>
      </c>
      <c r="E1691" s="150" t="s">
        <v>19</v>
      </c>
      <c r="F1691" s="151" t="s">
        <v>2152</v>
      </c>
      <c r="H1691" s="150" t="s">
        <v>19</v>
      </c>
      <c r="I1691" s="152"/>
      <c r="L1691" s="148"/>
      <c r="M1691" s="153"/>
      <c r="T1691" s="154"/>
      <c r="AT1691" s="150" t="s">
        <v>157</v>
      </c>
      <c r="AU1691" s="150" t="s">
        <v>82</v>
      </c>
      <c r="AV1691" s="12" t="s">
        <v>80</v>
      </c>
      <c r="AW1691" s="12" t="s">
        <v>33</v>
      </c>
      <c r="AX1691" s="12" t="s">
        <v>72</v>
      </c>
      <c r="AY1691" s="150" t="s">
        <v>146</v>
      </c>
    </row>
    <row r="1692" spans="2:65" s="13" customFormat="1" ht="11.25">
      <c r="B1692" s="155"/>
      <c r="D1692" s="149" t="s">
        <v>157</v>
      </c>
      <c r="E1692" s="156" t="s">
        <v>19</v>
      </c>
      <c r="F1692" s="157" t="s">
        <v>2153</v>
      </c>
      <c r="H1692" s="158">
        <v>484.71800000000002</v>
      </c>
      <c r="I1692" s="159"/>
      <c r="L1692" s="155"/>
      <c r="M1692" s="160"/>
      <c r="T1692" s="161"/>
      <c r="AT1692" s="156" t="s">
        <v>157</v>
      </c>
      <c r="AU1692" s="156" t="s">
        <v>82</v>
      </c>
      <c r="AV1692" s="13" t="s">
        <v>82</v>
      </c>
      <c r="AW1692" s="13" t="s">
        <v>33</v>
      </c>
      <c r="AX1692" s="13" t="s">
        <v>72</v>
      </c>
      <c r="AY1692" s="156" t="s">
        <v>146</v>
      </c>
    </row>
    <row r="1693" spans="2:65" s="12" customFormat="1" ht="11.25">
      <c r="B1693" s="148"/>
      <c r="D1693" s="149" t="s">
        <v>157</v>
      </c>
      <c r="E1693" s="150" t="s">
        <v>19</v>
      </c>
      <c r="F1693" s="151" t="s">
        <v>2154</v>
      </c>
      <c r="H1693" s="150" t="s">
        <v>19</v>
      </c>
      <c r="I1693" s="152"/>
      <c r="L1693" s="148"/>
      <c r="M1693" s="153"/>
      <c r="T1693" s="154"/>
      <c r="AT1693" s="150" t="s">
        <v>157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146</v>
      </c>
    </row>
    <row r="1694" spans="2:65" s="13" customFormat="1" ht="11.25">
      <c r="B1694" s="155"/>
      <c r="D1694" s="149" t="s">
        <v>157</v>
      </c>
      <c r="E1694" s="156" t="s">
        <v>19</v>
      </c>
      <c r="F1694" s="157" t="s">
        <v>2155</v>
      </c>
      <c r="H1694" s="158">
        <v>184.25</v>
      </c>
      <c r="I1694" s="159"/>
      <c r="L1694" s="155"/>
      <c r="M1694" s="160"/>
      <c r="T1694" s="161"/>
      <c r="AT1694" s="156" t="s">
        <v>157</v>
      </c>
      <c r="AU1694" s="156" t="s">
        <v>82</v>
      </c>
      <c r="AV1694" s="13" t="s">
        <v>82</v>
      </c>
      <c r="AW1694" s="13" t="s">
        <v>33</v>
      </c>
      <c r="AX1694" s="13" t="s">
        <v>72</v>
      </c>
      <c r="AY1694" s="156" t="s">
        <v>146</v>
      </c>
    </row>
    <row r="1695" spans="2:65" s="12" customFormat="1" ht="11.25">
      <c r="B1695" s="148"/>
      <c r="D1695" s="149" t="s">
        <v>157</v>
      </c>
      <c r="E1695" s="150" t="s">
        <v>19</v>
      </c>
      <c r="F1695" s="151" t="s">
        <v>2156</v>
      </c>
      <c r="H1695" s="150" t="s">
        <v>19</v>
      </c>
      <c r="I1695" s="152"/>
      <c r="L1695" s="148"/>
      <c r="M1695" s="153"/>
      <c r="T1695" s="154"/>
      <c r="AT1695" s="150" t="s">
        <v>157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146</v>
      </c>
    </row>
    <row r="1696" spans="2:65" s="13" customFormat="1" ht="11.25">
      <c r="B1696" s="155"/>
      <c r="D1696" s="149" t="s">
        <v>157</v>
      </c>
      <c r="E1696" s="156" t="s">
        <v>19</v>
      </c>
      <c r="F1696" s="157" t="s">
        <v>2157</v>
      </c>
      <c r="H1696" s="158">
        <v>408.8</v>
      </c>
      <c r="I1696" s="159"/>
      <c r="L1696" s="155"/>
      <c r="M1696" s="160"/>
      <c r="T1696" s="161"/>
      <c r="AT1696" s="156" t="s">
        <v>157</v>
      </c>
      <c r="AU1696" s="156" t="s">
        <v>82</v>
      </c>
      <c r="AV1696" s="13" t="s">
        <v>82</v>
      </c>
      <c r="AW1696" s="13" t="s">
        <v>33</v>
      </c>
      <c r="AX1696" s="13" t="s">
        <v>72</v>
      </c>
      <c r="AY1696" s="156" t="s">
        <v>146</v>
      </c>
    </row>
    <row r="1697" spans="2:65" s="12" customFormat="1" ht="11.25">
      <c r="B1697" s="148"/>
      <c r="D1697" s="149" t="s">
        <v>157</v>
      </c>
      <c r="E1697" s="150" t="s">
        <v>19</v>
      </c>
      <c r="F1697" s="151" t="s">
        <v>2158</v>
      </c>
      <c r="H1697" s="150" t="s">
        <v>19</v>
      </c>
      <c r="I1697" s="152"/>
      <c r="L1697" s="148"/>
      <c r="M1697" s="153"/>
      <c r="T1697" s="154"/>
      <c r="AT1697" s="150" t="s">
        <v>157</v>
      </c>
      <c r="AU1697" s="150" t="s">
        <v>82</v>
      </c>
      <c r="AV1697" s="12" t="s">
        <v>80</v>
      </c>
      <c r="AW1697" s="12" t="s">
        <v>33</v>
      </c>
      <c r="AX1697" s="12" t="s">
        <v>72</v>
      </c>
      <c r="AY1697" s="150" t="s">
        <v>146</v>
      </c>
    </row>
    <row r="1698" spans="2:65" s="13" customFormat="1" ht="11.25">
      <c r="B1698" s="155"/>
      <c r="D1698" s="149" t="s">
        <v>157</v>
      </c>
      <c r="E1698" s="156" t="s">
        <v>19</v>
      </c>
      <c r="F1698" s="157" t="s">
        <v>2159</v>
      </c>
      <c r="H1698" s="158">
        <v>189.422</v>
      </c>
      <c r="I1698" s="159"/>
      <c r="L1698" s="155"/>
      <c r="M1698" s="160"/>
      <c r="T1698" s="161"/>
      <c r="AT1698" s="156" t="s">
        <v>157</v>
      </c>
      <c r="AU1698" s="156" t="s">
        <v>82</v>
      </c>
      <c r="AV1698" s="13" t="s">
        <v>82</v>
      </c>
      <c r="AW1698" s="13" t="s">
        <v>33</v>
      </c>
      <c r="AX1698" s="13" t="s">
        <v>72</v>
      </c>
      <c r="AY1698" s="156" t="s">
        <v>146</v>
      </c>
    </row>
    <row r="1699" spans="2:65" s="13" customFormat="1" ht="11.25">
      <c r="B1699" s="155"/>
      <c r="D1699" s="149" t="s">
        <v>157</v>
      </c>
      <c r="E1699" s="156" t="s">
        <v>19</v>
      </c>
      <c r="F1699" s="157" t="s">
        <v>2160</v>
      </c>
      <c r="H1699" s="158">
        <v>24.847999999999999</v>
      </c>
      <c r="I1699" s="159"/>
      <c r="L1699" s="155"/>
      <c r="M1699" s="160"/>
      <c r="T1699" s="161"/>
      <c r="AT1699" s="156" t="s">
        <v>157</v>
      </c>
      <c r="AU1699" s="156" t="s">
        <v>82</v>
      </c>
      <c r="AV1699" s="13" t="s">
        <v>82</v>
      </c>
      <c r="AW1699" s="13" t="s">
        <v>33</v>
      </c>
      <c r="AX1699" s="13" t="s">
        <v>72</v>
      </c>
      <c r="AY1699" s="156" t="s">
        <v>146</v>
      </c>
    </row>
    <row r="1700" spans="2:65" s="13" customFormat="1" ht="11.25">
      <c r="B1700" s="155"/>
      <c r="D1700" s="149" t="s">
        <v>157</v>
      </c>
      <c r="E1700" s="156" t="s">
        <v>19</v>
      </c>
      <c r="F1700" s="157" t="s">
        <v>2161</v>
      </c>
      <c r="H1700" s="158">
        <v>94.84</v>
      </c>
      <c r="I1700" s="159"/>
      <c r="L1700" s="155"/>
      <c r="M1700" s="160"/>
      <c r="T1700" s="161"/>
      <c r="AT1700" s="156" t="s">
        <v>157</v>
      </c>
      <c r="AU1700" s="156" t="s">
        <v>82</v>
      </c>
      <c r="AV1700" s="13" t="s">
        <v>82</v>
      </c>
      <c r="AW1700" s="13" t="s">
        <v>33</v>
      </c>
      <c r="AX1700" s="13" t="s">
        <v>72</v>
      </c>
      <c r="AY1700" s="156" t="s">
        <v>146</v>
      </c>
    </row>
    <row r="1701" spans="2:65" s="13" customFormat="1" ht="11.25">
      <c r="B1701" s="155"/>
      <c r="D1701" s="149" t="s">
        <v>157</v>
      </c>
      <c r="E1701" s="156" t="s">
        <v>19</v>
      </c>
      <c r="F1701" s="157" t="s">
        <v>2162</v>
      </c>
      <c r="H1701" s="158">
        <v>199.24</v>
      </c>
      <c r="I1701" s="159"/>
      <c r="L1701" s="155"/>
      <c r="M1701" s="160"/>
      <c r="T1701" s="161"/>
      <c r="AT1701" s="156" t="s">
        <v>157</v>
      </c>
      <c r="AU1701" s="156" t="s">
        <v>82</v>
      </c>
      <c r="AV1701" s="13" t="s">
        <v>82</v>
      </c>
      <c r="AW1701" s="13" t="s">
        <v>33</v>
      </c>
      <c r="AX1701" s="13" t="s">
        <v>72</v>
      </c>
      <c r="AY1701" s="156" t="s">
        <v>146</v>
      </c>
    </row>
    <row r="1702" spans="2:65" s="13" customFormat="1" ht="11.25">
      <c r="B1702" s="155"/>
      <c r="D1702" s="149" t="s">
        <v>157</v>
      </c>
      <c r="E1702" s="156" t="s">
        <v>19</v>
      </c>
      <c r="F1702" s="157" t="s">
        <v>2163</v>
      </c>
      <c r="H1702" s="158">
        <v>29.135999999999999</v>
      </c>
      <c r="I1702" s="159"/>
      <c r="L1702" s="155"/>
      <c r="M1702" s="160"/>
      <c r="T1702" s="161"/>
      <c r="AT1702" s="156" t="s">
        <v>157</v>
      </c>
      <c r="AU1702" s="156" t="s">
        <v>82</v>
      </c>
      <c r="AV1702" s="13" t="s">
        <v>82</v>
      </c>
      <c r="AW1702" s="13" t="s">
        <v>33</v>
      </c>
      <c r="AX1702" s="13" t="s">
        <v>72</v>
      </c>
      <c r="AY1702" s="156" t="s">
        <v>146</v>
      </c>
    </row>
    <row r="1703" spans="2:65" s="13" customFormat="1" ht="11.25">
      <c r="B1703" s="155"/>
      <c r="D1703" s="149" t="s">
        <v>157</v>
      </c>
      <c r="E1703" s="156" t="s">
        <v>19</v>
      </c>
      <c r="F1703" s="157" t="s">
        <v>594</v>
      </c>
      <c r="H1703" s="158">
        <v>92.67</v>
      </c>
      <c r="I1703" s="159"/>
      <c r="L1703" s="155"/>
      <c r="M1703" s="160"/>
      <c r="T1703" s="161"/>
      <c r="AT1703" s="156" t="s">
        <v>157</v>
      </c>
      <c r="AU1703" s="156" t="s">
        <v>82</v>
      </c>
      <c r="AV1703" s="13" t="s">
        <v>82</v>
      </c>
      <c r="AW1703" s="13" t="s">
        <v>33</v>
      </c>
      <c r="AX1703" s="13" t="s">
        <v>72</v>
      </c>
      <c r="AY1703" s="156" t="s">
        <v>146</v>
      </c>
    </row>
    <row r="1704" spans="2:65" s="12" customFormat="1" ht="11.25">
      <c r="B1704" s="148"/>
      <c r="D1704" s="149" t="s">
        <v>157</v>
      </c>
      <c r="E1704" s="150" t="s">
        <v>19</v>
      </c>
      <c r="F1704" s="151" t="s">
        <v>2164</v>
      </c>
      <c r="H1704" s="150" t="s">
        <v>19</v>
      </c>
      <c r="I1704" s="152"/>
      <c r="L1704" s="148"/>
      <c r="M1704" s="153"/>
      <c r="T1704" s="154"/>
      <c r="AT1704" s="150" t="s">
        <v>157</v>
      </c>
      <c r="AU1704" s="150" t="s">
        <v>82</v>
      </c>
      <c r="AV1704" s="12" t="s">
        <v>80</v>
      </c>
      <c r="AW1704" s="12" t="s">
        <v>33</v>
      </c>
      <c r="AX1704" s="12" t="s">
        <v>72</v>
      </c>
      <c r="AY1704" s="150" t="s">
        <v>146</v>
      </c>
    </row>
    <row r="1705" spans="2:65" s="13" customFormat="1" ht="11.25">
      <c r="B1705" s="155"/>
      <c r="D1705" s="149" t="s">
        <v>157</v>
      </c>
      <c r="E1705" s="156" t="s">
        <v>19</v>
      </c>
      <c r="F1705" s="157" t="s">
        <v>2165</v>
      </c>
      <c r="H1705" s="158">
        <v>100.45</v>
      </c>
      <c r="I1705" s="159"/>
      <c r="L1705" s="155"/>
      <c r="M1705" s="160"/>
      <c r="T1705" s="161"/>
      <c r="AT1705" s="156" t="s">
        <v>157</v>
      </c>
      <c r="AU1705" s="156" t="s">
        <v>82</v>
      </c>
      <c r="AV1705" s="13" t="s">
        <v>82</v>
      </c>
      <c r="AW1705" s="13" t="s">
        <v>33</v>
      </c>
      <c r="AX1705" s="13" t="s">
        <v>72</v>
      </c>
      <c r="AY1705" s="156" t="s">
        <v>146</v>
      </c>
    </row>
    <row r="1706" spans="2:65" s="12" customFormat="1" ht="11.25">
      <c r="B1706" s="148"/>
      <c r="D1706" s="149" t="s">
        <v>157</v>
      </c>
      <c r="E1706" s="150" t="s">
        <v>19</v>
      </c>
      <c r="F1706" s="151" t="s">
        <v>949</v>
      </c>
      <c r="H1706" s="150" t="s">
        <v>19</v>
      </c>
      <c r="I1706" s="152"/>
      <c r="L1706" s="148"/>
      <c r="M1706" s="153"/>
      <c r="T1706" s="154"/>
      <c r="AT1706" s="150" t="s">
        <v>157</v>
      </c>
      <c r="AU1706" s="150" t="s">
        <v>82</v>
      </c>
      <c r="AV1706" s="12" t="s">
        <v>80</v>
      </c>
      <c r="AW1706" s="12" t="s">
        <v>33</v>
      </c>
      <c r="AX1706" s="12" t="s">
        <v>72</v>
      </c>
      <c r="AY1706" s="150" t="s">
        <v>146</v>
      </c>
    </row>
    <row r="1707" spans="2:65" s="13" customFormat="1" ht="11.25">
      <c r="B1707" s="155"/>
      <c r="D1707" s="149" t="s">
        <v>157</v>
      </c>
      <c r="E1707" s="156" t="s">
        <v>19</v>
      </c>
      <c r="F1707" s="157" t="s">
        <v>2166</v>
      </c>
      <c r="H1707" s="158">
        <v>115.83</v>
      </c>
      <c r="I1707" s="159"/>
      <c r="L1707" s="155"/>
      <c r="M1707" s="160"/>
      <c r="T1707" s="161"/>
      <c r="AT1707" s="156" t="s">
        <v>157</v>
      </c>
      <c r="AU1707" s="156" t="s">
        <v>82</v>
      </c>
      <c r="AV1707" s="13" t="s">
        <v>82</v>
      </c>
      <c r="AW1707" s="13" t="s">
        <v>33</v>
      </c>
      <c r="AX1707" s="13" t="s">
        <v>72</v>
      </c>
      <c r="AY1707" s="156" t="s">
        <v>146</v>
      </c>
    </row>
    <row r="1708" spans="2:65" s="14" customFormat="1" ht="11.25">
      <c r="B1708" s="162"/>
      <c r="D1708" s="149" t="s">
        <v>157</v>
      </c>
      <c r="E1708" s="163" t="s">
        <v>19</v>
      </c>
      <c r="F1708" s="164" t="s">
        <v>161</v>
      </c>
      <c r="H1708" s="165">
        <v>1924.204</v>
      </c>
      <c r="I1708" s="166"/>
      <c r="L1708" s="162"/>
      <c r="M1708" s="167"/>
      <c r="T1708" s="168"/>
      <c r="AT1708" s="163" t="s">
        <v>157</v>
      </c>
      <c r="AU1708" s="163" t="s">
        <v>82</v>
      </c>
      <c r="AV1708" s="14" t="s">
        <v>147</v>
      </c>
      <c r="AW1708" s="14" t="s">
        <v>33</v>
      </c>
      <c r="AX1708" s="14" t="s">
        <v>80</v>
      </c>
      <c r="AY1708" s="163" t="s">
        <v>146</v>
      </c>
    </row>
    <row r="1709" spans="2:65" s="1" customFormat="1" ht="16.5" customHeight="1">
      <c r="B1709" s="32"/>
      <c r="C1709" s="131" t="s">
        <v>2167</v>
      </c>
      <c r="D1709" s="131" t="s">
        <v>149</v>
      </c>
      <c r="E1709" s="132" t="s">
        <v>2168</v>
      </c>
      <c r="F1709" s="133" t="s">
        <v>2169</v>
      </c>
      <c r="G1709" s="134" t="s">
        <v>152</v>
      </c>
      <c r="H1709" s="135">
        <v>1924.204</v>
      </c>
      <c r="I1709" s="136"/>
      <c r="J1709" s="137">
        <f>ROUND(I1709*H1709,2)</f>
        <v>0</v>
      </c>
      <c r="K1709" s="133" t="s">
        <v>638</v>
      </c>
      <c r="L1709" s="32"/>
      <c r="M1709" s="138" t="s">
        <v>19</v>
      </c>
      <c r="N1709" s="139" t="s">
        <v>43</v>
      </c>
      <c r="P1709" s="140">
        <f>O1709*H1709</f>
        <v>0</v>
      </c>
      <c r="Q1709" s="140">
        <v>2.5000000000000001E-4</v>
      </c>
      <c r="R1709" s="140">
        <f>Q1709*H1709</f>
        <v>0.48105100000000001</v>
      </c>
      <c r="S1709" s="140">
        <v>0</v>
      </c>
      <c r="T1709" s="141">
        <f>S1709*H1709</f>
        <v>0</v>
      </c>
      <c r="AR1709" s="142" t="s">
        <v>241</v>
      </c>
      <c r="AT1709" s="142" t="s">
        <v>149</v>
      </c>
      <c r="AU1709" s="142" t="s">
        <v>82</v>
      </c>
      <c r="AY1709" s="17" t="s">
        <v>146</v>
      </c>
      <c r="BE1709" s="143">
        <f>IF(N1709="základní",J1709,0)</f>
        <v>0</v>
      </c>
      <c r="BF1709" s="143">
        <f>IF(N1709="snížená",J1709,0)</f>
        <v>0</v>
      </c>
      <c r="BG1709" s="143">
        <f>IF(N1709="zákl. přenesená",J1709,0)</f>
        <v>0</v>
      </c>
      <c r="BH1709" s="143">
        <f>IF(N1709="sníž. přenesená",J1709,0)</f>
        <v>0</v>
      </c>
      <c r="BI1709" s="143">
        <f>IF(N1709="nulová",J1709,0)</f>
        <v>0</v>
      </c>
      <c r="BJ1709" s="17" t="s">
        <v>80</v>
      </c>
      <c r="BK1709" s="143">
        <f>ROUND(I1709*H1709,2)</f>
        <v>0</v>
      </c>
      <c r="BL1709" s="17" t="s">
        <v>241</v>
      </c>
      <c r="BM1709" s="142" t="s">
        <v>2170</v>
      </c>
    </row>
    <row r="1710" spans="2:65" s="1" customFormat="1" ht="11.25">
      <c r="B1710" s="32"/>
      <c r="D1710" s="144" t="s">
        <v>155</v>
      </c>
      <c r="F1710" s="145" t="s">
        <v>2171</v>
      </c>
      <c r="I1710" s="146"/>
      <c r="L1710" s="32"/>
      <c r="M1710" s="147"/>
      <c r="T1710" s="53"/>
      <c r="AT1710" s="17" t="s">
        <v>155</v>
      </c>
      <c r="AU1710" s="17" t="s">
        <v>82</v>
      </c>
    </row>
    <row r="1711" spans="2:65" s="12" customFormat="1" ht="11.25">
      <c r="B1711" s="148"/>
      <c r="D1711" s="149" t="s">
        <v>157</v>
      </c>
      <c r="E1711" s="150" t="s">
        <v>19</v>
      </c>
      <c r="F1711" s="151" t="s">
        <v>2152</v>
      </c>
      <c r="H1711" s="150" t="s">
        <v>19</v>
      </c>
      <c r="I1711" s="152"/>
      <c r="L1711" s="148"/>
      <c r="M1711" s="153"/>
      <c r="T1711" s="154"/>
      <c r="AT1711" s="150" t="s">
        <v>157</v>
      </c>
      <c r="AU1711" s="150" t="s">
        <v>82</v>
      </c>
      <c r="AV1711" s="12" t="s">
        <v>80</v>
      </c>
      <c r="AW1711" s="12" t="s">
        <v>33</v>
      </c>
      <c r="AX1711" s="12" t="s">
        <v>72</v>
      </c>
      <c r="AY1711" s="150" t="s">
        <v>146</v>
      </c>
    </row>
    <row r="1712" spans="2:65" s="13" customFormat="1" ht="11.25">
      <c r="B1712" s="155"/>
      <c r="D1712" s="149" t="s">
        <v>157</v>
      </c>
      <c r="E1712" s="156" t="s">
        <v>19</v>
      </c>
      <c r="F1712" s="157" t="s">
        <v>2153</v>
      </c>
      <c r="H1712" s="158">
        <v>484.71800000000002</v>
      </c>
      <c r="I1712" s="159"/>
      <c r="L1712" s="155"/>
      <c r="M1712" s="160"/>
      <c r="T1712" s="161"/>
      <c r="AT1712" s="156" t="s">
        <v>157</v>
      </c>
      <c r="AU1712" s="156" t="s">
        <v>82</v>
      </c>
      <c r="AV1712" s="13" t="s">
        <v>82</v>
      </c>
      <c r="AW1712" s="13" t="s">
        <v>33</v>
      </c>
      <c r="AX1712" s="13" t="s">
        <v>72</v>
      </c>
      <c r="AY1712" s="156" t="s">
        <v>146</v>
      </c>
    </row>
    <row r="1713" spans="2:51" s="12" customFormat="1" ht="11.25">
      <c r="B1713" s="148"/>
      <c r="D1713" s="149" t="s">
        <v>157</v>
      </c>
      <c r="E1713" s="150" t="s">
        <v>19</v>
      </c>
      <c r="F1713" s="151" t="s">
        <v>2154</v>
      </c>
      <c r="H1713" s="150" t="s">
        <v>19</v>
      </c>
      <c r="I1713" s="152"/>
      <c r="L1713" s="148"/>
      <c r="M1713" s="153"/>
      <c r="T1713" s="154"/>
      <c r="AT1713" s="150" t="s">
        <v>157</v>
      </c>
      <c r="AU1713" s="150" t="s">
        <v>82</v>
      </c>
      <c r="AV1713" s="12" t="s">
        <v>80</v>
      </c>
      <c r="AW1713" s="12" t="s">
        <v>33</v>
      </c>
      <c r="AX1713" s="12" t="s">
        <v>72</v>
      </c>
      <c r="AY1713" s="150" t="s">
        <v>146</v>
      </c>
    </row>
    <row r="1714" spans="2:51" s="13" customFormat="1" ht="11.25">
      <c r="B1714" s="155"/>
      <c r="D1714" s="149" t="s">
        <v>157</v>
      </c>
      <c r="E1714" s="156" t="s">
        <v>19</v>
      </c>
      <c r="F1714" s="157" t="s">
        <v>2155</v>
      </c>
      <c r="H1714" s="158">
        <v>184.25</v>
      </c>
      <c r="I1714" s="159"/>
      <c r="L1714" s="155"/>
      <c r="M1714" s="160"/>
      <c r="T1714" s="161"/>
      <c r="AT1714" s="156" t="s">
        <v>157</v>
      </c>
      <c r="AU1714" s="156" t="s">
        <v>82</v>
      </c>
      <c r="AV1714" s="13" t="s">
        <v>82</v>
      </c>
      <c r="AW1714" s="13" t="s">
        <v>33</v>
      </c>
      <c r="AX1714" s="13" t="s">
        <v>72</v>
      </c>
      <c r="AY1714" s="156" t="s">
        <v>146</v>
      </c>
    </row>
    <row r="1715" spans="2:51" s="12" customFormat="1" ht="11.25">
      <c r="B1715" s="148"/>
      <c r="D1715" s="149" t="s">
        <v>157</v>
      </c>
      <c r="E1715" s="150" t="s">
        <v>19</v>
      </c>
      <c r="F1715" s="151" t="s">
        <v>2156</v>
      </c>
      <c r="H1715" s="150" t="s">
        <v>19</v>
      </c>
      <c r="I1715" s="152"/>
      <c r="L1715" s="148"/>
      <c r="M1715" s="153"/>
      <c r="T1715" s="154"/>
      <c r="AT1715" s="150" t="s">
        <v>157</v>
      </c>
      <c r="AU1715" s="150" t="s">
        <v>82</v>
      </c>
      <c r="AV1715" s="12" t="s">
        <v>80</v>
      </c>
      <c r="AW1715" s="12" t="s">
        <v>33</v>
      </c>
      <c r="AX1715" s="12" t="s">
        <v>72</v>
      </c>
      <c r="AY1715" s="150" t="s">
        <v>146</v>
      </c>
    </row>
    <row r="1716" spans="2:51" s="13" customFormat="1" ht="11.25">
      <c r="B1716" s="155"/>
      <c r="D1716" s="149" t="s">
        <v>157</v>
      </c>
      <c r="E1716" s="156" t="s">
        <v>19</v>
      </c>
      <c r="F1716" s="157" t="s">
        <v>2157</v>
      </c>
      <c r="H1716" s="158">
        <v>408.8</v>
      </c>
      <c r="I1716" s="159"/>
      <c r="L1716" s="155"/>
      <c r="M1716" s="160"/>
      <c r="T1716" s="161"/>
      <c r="AT1716" s="156" t="s">
        <v>157</v>
      </c>
      <c r="AU1716" s="156" t="s">
        <v>82</v>
      </c>
      <c r="AV1716" s="13" t="s">
        <v>82</v>
      </c>
      <c r="AW1716" s="13" t="s">
        <v>33</v>
      </c>
      <c r="AX1716" s="13" t="s">
        <v>72</v>
      </c>
      <c r="AY1716" s="156" t="s">
        <v>146</v>
      </c>
    </row>
    <row r="1717" spans="2:51" s="12" customFormat="1" ht="11.25">
      <c r="B1717" s="148"/>
      <c r="D1717" s="149" t="s">
        <v>157</v>
      </c>
      <c r="E1717" s="150" t="s">
        <v>19</v>
      </c>
      <c r="F1717" s="151" t="s">
        <v>2158</v>
      </c>
      <c r="H1717" s="150" t="s">
        <v>19</v>
      </c>
      <c r="I1717" s="152"/>
      <c r="L1717" s="148"/>
      <c r="M1717" s="153"/>
      <c r="T1717" s="154"/>
      <c r="AT1717" s="150" t="s">
        <v>157</v>
      </c>
      <c r="AU1717" s="150" t="s">
        <v>82</v>
      </c>
      <c r="AV1717" s="12" t="s">
        <v>80</v>
      </c>
      <c r="AW1717" s="12" t="s">
        <v>33</v>
      </c>
      <c r="AX1717" s="12" t="s">
        <v>72</v>
      </c>
      <c r="AY1717" s="150" t="s">
        <v>146</v>
      </c>
    </row>
    <row r="1718" spans="2:51" s="13" customFormat="1" ht="11.25">
      <c r="B1718" s="155"/>
      <c r="D1718" s="149" t="s">
        <v>157</v>
      </c>
      <c r="E1718" s="156" t="s">
        <v>19</v>
      </c>
      <c r="F1718" s="157" t="s">
        <v>2159</v>
      </c>
      <c r="H1718" s="158">
        <v>189.422</v>
      </c>
      <c r="I1718" s="159"/>
      <c r="L1718" s="155"/>
      <c r="M1718" s="160"/>
      <c r="T1718" s="161"/>
      <c r="AT1718" s="156" t="s">
        <v>157</v>
      </c>
      <c r="AU1718" s="156" t="s">
        <v>82</v>
      </c>
      <c r="AV1718" s="13" t="s">
        <v>82</v>
      </c>
      <c r="AW1718" s="13" t="s">
        <v>33</v>
      </c>
      <c r="AX1718" s="13" t="s">
        <v>72</v>
      </c>
      <c r="AY1718" s="156" t="s">
        <v>146</v>
      </c>
    </row>
    <row r="1719" spans="2:51" s="13" customFormat="1" ht="11.25">
      <c r="B1719" s="155"/>
      <c r="D1719" s="149" t="s">
        <v>157</v>
      </c>
      <c r="E1719" s="156" t="s">
        <v>19</v>
      </c>
      <c r="F1719" s="157" t="s">
        <v>2160</v>
      </c>
      <c r="H1719" s="158">
        <v>24.847999999999999</v>
      </c>
      <c r="I1719" s="159"/>
      <c r="L1719" s="155"/>
      <c r="M1719" s="160"/>
      <c r="T1719" s="161"/>
      <c r="AT1719" s="156" t="s">
        <v>157</v>
      </c>
      <c r="AU1719" s="156" t="s">
        <v>82</v>
      </c>
      <c r="AV1719" s="13" t="s">
        <v>82</v>
      </c>
      <c r="AW1719" s="13" t="s">
        <v>33</v>
      </c>
      <c r="AX1719" s="13" t="s">
        <v>72</v>
      </c>
      <c r="AY1719" s="156" t="s">
        <v>146</v>
      </c>
    </row>
    <row r="1720" spans="2:51" s="13" customFormat="1" ht="11.25">
      <c r="B1720" s="155"/>
      <c r="D1720" s="149" t="s">
        <v>157</v>
      </c>
      <c r="E1720" s="156" t="s">
        <v>19</v>
      </c>
      <c r="F1720" s="157" t="s">
        <v>2161</v>
      </c>
      <c r="H1720" s="158">
        <v>94.84</v>
      </c>
      <c r="I1720" s="159"/>
      <c r="L1720" s="155"/>
      <c r="M1720" s="160"/>
      <c r="T1720" s="161"/>
      <c r="AT1720" s="156" t="s">
        <v>157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146</v>
      </c>
    </row>
    <row r="1721" spans="2:51" s="13" customFormat="1" ht="11.25">
      <c r="B1721" s="155"/>
      <c r="D1721" s="149" t="s">
        <v>157</v>
      </c>
      <c r="E1721" s="156" t="s">
        <v>19</v>
      </c>
      <c r="F1721" s="157" t="s">
        <v>2162</v>
      </c>
      <c r="H1721" s="158">
        <v>199.24</v>
      </c>
      <c r="I1721" s="159"/>
      <c r="L1721" s="155"/>
      <c r="M1721" s="160"/>
      <c r="T1721" s="161"/>
      <c r="AT1721" s="156" t="s">
        <v>157</v>
      </c>
      <c r="AU1721" s="156" t="s">
        <v>82</v>
      </c>
      <c r="AV1721" s="13" t="s">
        <v>82</v>
      </c>
      <c r="AW1721" s="13" t="s">
        <v>33</v>
      </c>
      <c r="AX1721" s="13" t="s">
        <v>72</v>
      </c>
      <c r="AY1721" s="156" t="s">
        <v>146</v>
      </c>
    </row>
    <row r="1722" spans="2:51" s="13" customFormat="1" ht="11.25">
      <c r="B1722" s="155"/>
      <c r="D1722" s="149" t="s">
        <v>157</v>
      </c>
      <c r="E1722" s="156" t="s">
        <v>19</v>
      </c>
      <c r="F1722" s="157" t="s">
        <v>2163</v>
      </c>
      <c r="H1722" s="158">
        <v>29.135999999999999</v>
      </c>
      <c r="I1722" s="159"/>
      <c r="L1722" s="155"/>
      <c r="M1722" s="160"/>
      <c r="T1722" s="161"/>
      <c r="AT1722" s="156" t="s">
        <v>157</v>
      </c>
      <c r="AU1722" s="156" t="s">
        <v>82</v>
      </c>
      <c r="AV1722" s="13" t="s">
        <v>82</v>
      </c>
      <c r="AW1722" s="13" t="s">
        <v>33</v>
      </c>
      <c r="AX1722" s="13" t="s">
        <v>72</v>
      </c>
      <c r="AY1722" s="156" t="s">
        <v>146</v>
      </c>
    </row>
    <row r="1723" spans="2:51" s="13" customFormat="1" ht="11.25">
      <c r="B1723" s="155"/>
      <c r="D1723" s="149" t="s">
        <v>157</v>
      </c>
      <c r="E1723" s="156" t="s">
        <v>19</v>
      </c>
      <c r="F1723" s="157" t="s">
        <v>594</v>
      </c>
      <c r="H1723" s="158">
        <v>92.67</v>
      </c>
      <c r="I1723" s="159"/>
      <c r="L1723" s="155"/>
      <c r="M1723" s="160"/>
      <c r="T1723" s="161"/>
      <c r="AT1723" s="156" t="s">
        <v>157</v>
      </c>
      <c r="AU1723" s="156" t="s">
        <v>82</v>
      </c>
      <c r="AV1723" s="13" t="s">
        <v>82</v>
      </c>
      <c r="AW1723" s="13" t="s">
        <v>33</v>
      </c>
      <c r="AX1723" s="13" t="s">
        <v>72</v>
      </c>
      <c r="AY1723" s="156" t="s">
        <v>146</v>
      </c>
    </row>
    <row r="1724" spans="2:51" s="12" customFormat="1" ht="11.25">
      <c r="B1724" s="148"/>
      <c r="D1724" s="149" t="s">
        <v>157</v>
      </c>
      <c r="E1724" s="150" t="s">
        <v>19</v>
      </c>
      <c r="F1724" s="151" t="s">
        <v>2164</v>
      </c>
      <c r="H1724" s="150" t="s">
        <v>19</v>
      </c>
      <c r="I1724" s="152"/>
      <c r="L1724" s="148"/>
      <c r="M1724" s="153"/>
      <c r="T1724" s="154"/>
      <c r="AT1724" s="150" t="s">
        <v>157</v>
      </c>
      <c r="AU1724" s="150" t="s">
        <v>82</v>
      </c>
      <c r="AV1724" s="12" t="s">
        <v>80</v>
      </c>
      <c r="AW1724" s="12" t="s">
        <v>33</v>
      </c>
      <c r="AX1724" s="12" t="s">
        <v>72</v>
      </c>
      <c r="AY1724" s="150" t="s">
        <v>146</v>
      </c>
    </row>
    <row r="1725" spans="2:51" s="13" customFormat="1" ht="11.25">
      <c r="B1725" s="155"/>
      <c r="D1725" s="149" t="s">
        <v>157</v>
      </c>
      <c r="E1725" s="156" t="s">
        <v>19</v>
      </c>
      <c r="F1725" s="157" t="s">
        <v>2165</v>
      </c>
      <c r="H1725" s="158">
        <v>100.45</v>
      </c>
      <c r="I1725" s="159"/>
      <c r="L1725" s="155"/>
      <c r="M1725" s="160"/>
      <c r="T1725" s="161"/>
      <c r="AT1725" s="156" t="s">
        <v>157</v>
      </c>
      <c r="AU1725" s="156" t="s">
        <v>82</v>
      </c>
      <c r="AV1725" s="13" t="s">
        <v>82</v>
      </c>
      <c r="AW1725" s="13" t="s">
        <v>33</v>
      </c>
      <c r="AX1725" s="13" t="s">
        <v>72</v>
      </c>
      <c r="AY1725" s="156" t="s">
        <v>146</v>
      </c>
    </row>
    <row r="1726" spans="2:51" s="12" customFormat="1" ht="11.25">
      <c r="B1726" s="148"/>
      <c r="D1726" s="149" t="s">
        <v>157</v>
      </c>
      <c r="E1726" s="150" t="s">
        <v>19</v>
      </c>
      <c r="F1726" s="151" t="s">
        <v>949</v>
      </c>
      <c r="H1726" s="150" t="s">
        <v>19</v>
      </c>
      <c r="I1726" s="152"/>
      <c r="L1726" s="148"/>
      <c r="M1726" s="153"/>
      <c r="T1726" s="154"/>
      <c r="AT1726" s="150" t="s">
        <v>157</v>
      </c>
      <c r="AU1726" s="150" t="s">
        <v>82</v>
      </c>
      <c r="AV1726" s="12" t="s">
        <v>80</v>
      </c>
      <c r="AW1726" s="12" t="s">
        <v>33</v>
      </c>
      <c r="AX1726" s="12" t="s">
        <v>72</v>
      </c>
      <c r="AY1726" s="150" t="s">
        <v>146</v>
      </c>
    </row>
    <row r="1727" spans="2:51" s="13" customFormat="1" ht="11.25">
      <c r="B1727" s="155"/>
      <c r="D1727" s="149" t="s">
        <v>157</v>
      </c>
      <c r="E1727" s="156" t="s">
        <v>19</v>
      </c>
      <c r="F1727" s="157" t="s">
        <v>2166</v>
      </c>
      <c r="H1727" s="158">
        <v>115.83</v>
      </c>
      <c r="I1727" s="159"/>
      <c r="L1727" s="155"/>
      <c r="M1727" s="160"/>
      <c r="T1727" s="161"/>
      <c r="AT1727" s="156" t="s">
        <v>157</v>
      </c>
      <c r="AU1727" s="156" t="s">
        <v>82</v>
      </c>
      <c r="AV1727" s="13" t="s">
        <v>82</v>
      </c>
      <c r="AW1727" s="13" t="s">
        <v>33</v>
      </c>
      <c r="AX1727" s="13" t="s">
        <v>72</v>
      </c>
      <c r="AY1727" s="156" t="s">
        <v>146</v>
      </c>
    </row>
    <row r="1728" spans="2:51" s="14" customFormat="1" ht="11.25">
      <c r="B1728" s="162"/>
      <c r="D1728" s="149" t="s">
        <v>157</v>
      </c>
      <c r="E1728" s="163" t="s">
        <v>19</v>
      </c>
      <c r="F1728" s="164" t="s">
        <v>161</v>
      </c>
      <c r="H1728" s="165">
        <v>1924.204</v>
      </c>
      <c r="I1728" s="166"/>
      <c r="L1728" s="162"/>
      <c r="M1728" s="167"/>
      <c r="T1728" s="168"/>
      <c r="AT1728" s="163" t="s">
        <v>157</v>
      </c>
      <c r="AU1728" s="163" t="s">
        <v>82</v>
      </c>
      <c r="AV1728" s="14" t="s">
        <v>147</v>
      </c>
      <c r="AW1728" s="14" t="s">
        <v>33</v>
      </c>
      <c r="AX1728" s="14" t="s">
        <v>80</v>
      </c>
      <c r="AY1728" s="163" t="s">
        <v>146</v>
      </c>
    </row>
    <row r="1729" spans="2:65" s="1" customFormat="1" ht="24.2" customHeight="1">
      <c r="B1729" s="32"/>
      <c r="C1729" s="131" t="s">
        <v>2172</v>
      </c>
      <c r="D1729" s="131" t="s">
        <v>149</v>
      </c>
      <c r="E1729" s="132" t="s">
        <v>2173</v>
      </c>
      <c r="F1729" s="133" t="s">
        <v>2174</v>
      </c>
      <c r="G1729" s="134" t="s">
        <v>152</v>
      </c>
      <c r="H1729" s="135">
        <v>50</v>
      </c>
      <c r="I1729" s="136"/>
      <c r="J1729" s="137">
        <f>ROUND(I1729*H1729,2)</f>
        <v>0</v>
      </c>
      <c r="K1729" s="133" t="s">
        <v>638</v>
      </c>
      <c r="L1729" s="32"/>
      <c r="M1729" s="138" t="s">
        <v>19</v>
      </c>
      <c r="N1729" s="139" t="s">
        <v>43</v>
      </c>
      <c r="P1729" s="140">
        <f>O1729*H1729</f>
        <v>0</v>
      </c>
      <c r="Q1729" s="140">
        <v>1.0000000000000001E-5</v>
      </c>
      <c r="R1729" s="140">
        <f>Q1729*H1729</f>
        <v>5.0000000000000001E-4</v>
      </c>
      <c r="S1729" s="140">
        <v>0</v>
      </c>
      <c r="T1729" s="141">
        <f>S1729*H1729</f>
        <v>0</v>
      </c>
      <c r="AR1729" s="142" t="s">
        <v>241</v>
      </c>
      <c r="AT1729" s="142" t="s">
        <v>149</v>
      </c>
      <c r="AU1729" s="142" t="s">
        <v>82</v>
      </c>
      <c r="AY1729" s="17" t="s">
        <v>146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7" t="s">
        <v>80</v>
      </c>
      <c r="BK1729" s="143">
        <f>ROUND(I1729*H1729,2)</f>
        <v>0</v>
      </c>
      <c r="BL1729" s="17" t="s">
        <v>241</v>
      </c>
      <c r="BM1729" s="142" t="s">
        <v>2175</v>
      </c>
    </row>
    <row r="1730" spans="2:65" s="1" customFormat="1" ht="11.25">
      <c r="B1730" s="32"/>
      <c r="D1730" s="144" t="s">
        <v>155</v>
      </c>
      <c r="F1730" s="145" t="s">
        <v>2176</v>
      </c>
      <c r="I1730" s="146"/>
      <c r="L1730" s="32"/>
      <c r="M1730" s="147"/>
      <c r="T1730" s="53"/>
      <c r="AT1730" s="17" t="s">
        <v>155</v>
      </c>
      <c r="AU1730" s="17" t="s">
        <v>82</v>
      </c>
    </row>
    <row r="1731" spans="2:65" s="13" customFormat="1" ht="11.25">
      <c r="B1731" s="155"/>
      <c r="D1731" s="149" t="s">
        <v>157</v>
      </c>
      <c r="E1731" s="156" t="s">
        <v>19</v>
      </c>
      <c r="F1731" s="157" t="s">
        <v>1239</v>
      </c>
      <c r="H1731" s="158">
        <v>50</v>
      </c>
      <c r="I1731" s="159"/>
      <c r="L1731" s="155"/>
      <c r="M1731" s="160"/>
      <c r="T1731" s="161"/>
      <c r="AT1731" s="156" t="s">
        <v>157</v>
      </c>
      <c r="AU1731" s="156" t="s">
        <v>82</v>
      </c>
      <c r="AV1731" s="13" t="s">
        <v>82</v>
      </c>
      <c r="AW1731" s="13" t="s">
        <v>33</v>
      </c>
      <c r="AX1731" s="13" t="s">
        <v>80</v>
      </c>
      <c r="AY1731" s="156" t="s">
        <v>146</v>
      </c>
    </row>
    <row r="1732" spans="2:65" s="1" customFormat="1" ht="16.5" customHeight="1">
      <c r="B1732" s="32"/>
      <c r="C1732" s="131" t="s">
        <v>2177</v>
      </c>
      <c r="D1732" s="131" t="s">
        <v>149</v>
      </c>
      <c r="E1732" s="132" t="s">
        <v>2178</v>
      </c>
      <c r="F1732" s="133" t="s">
        <v>2179</v>
      </c>
      <c r="G1732" s="134" t="s">
        <v>152</v>
      </c>
      <c r="H1732" s="135">
        <v>588.45000000000005</v>
      </c>
      <c r="I1732" s="136"/>
      <c r="J1732" s="137">
        <f>ROUND(I1732*H1732,2)</f>
        <v>0</v>
      </c>
      <c r="K1732" s="133" t="s">
        <v>638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1.0000000000000001E-5</v>
      </c>
      <c r="R1732" s="140">
        <f>Q1732*H1732</f>
        <v>5.8845000000000008E-3</v>
      </c>
      <c r="S1732" s="140">
        <v>0</v>
      </c>
      <c r="T1732" s="141">
        <f>S1732*H1732</f>
        <v>0</v>
      </c>
      <c r="AR1732" s="142" t="s">
        <v>241</v>
      </c>
      <c r="AT1732" s="142" t="s">
        <v>149</v>
      </c>
      <c r="AU1732" s="142" t="s">
        <v>82</v>
      </c>
      <c r="AY1732" s="17" t="s">
        <v>146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241</v>
      </c>
      <c r="BM1732" s="142" t="s">
        <v>2180</v>
      </c>
    </row>
    <row r="1733" spans="2:65" s="1" customFormat="1" ht="11.25">
      <c r="B1733" s="32"/>
      <c r="D1733" s="144" t="s">
        <v>155</v>
      </c>
      <c r="F1733" s="145" t="s">
        <v>2181</v>
      </c>
      <c r="I1733" s="146"/>
      <c r="L1733" s="32"/>
      <c r="M1733" s="147"/>
      <c r="T1733" s="53"/>
      <c r="AT1733" s="17" t="s">
        <v>155</v>
      </c>
      <c r="AU1733" s="17" t="s">
        <v>82</v>
      </c>
    </row>
    <row r="1734" spans="2:65" s="13" customFormat="1" ht="11.25">
      <c r="B1734" s="155"/>
      <c r="D1734" s="149" t="s">
        <v>157</v>
      </c>
      <c r="E1734" s="156" t="s">
        <v>19</v>
      </c>
      <c r="F1734" s="157" t="s">
        <v>2182</v>
      </c>
      <c r="H1734" s="158">
        <v>588.45000000000005</v>
      </c>
      <c r="I1734" s="159"/>
      <c r="L1734" s="155"/>
      <c r="M1734" s="160"/>
      <c r="T1734" s="161"/>
      <c r="AT1734" s="156" t="s">
        <v>157</v>
      </c>
      <c r="AU1734" s="156" t="s">
        <v>82</v>
      </c>
      <c r="AV1734" s="13" t="s">
        <v>82</v>
      </c>
      <c r="AW1734" s="13" t="s">
        <v>33</v>
      </c>
      <c r="AX1734" s="13" t="s">
        <v>80</v>
      </c>
      <c r="AY1734" s="156" t="s">
        <v>146</v>
      </c>
    </row>
    <row r="1735" spans="2:65" s="1" customFormat="1" ht="24.2" customHeight="1">
      <c r="B1735" s="32"/>
      <c r="C1735" s="131" t="s">
        <v>2183</v>
      </c>
      <c r="D1735" s="131" t="s">
        <v>149</v>
      </c>
      <c r="E1735" s="132" t="s">
        <v>2184</v>
      </c>
      <c r="F1735" s="133" t="s">
        <v>2185</v>
      </c>
      <c r="G1735" s="134" t="s">
        <v>152</v>
      </c>
      <c r="H1735" s="135">
        <v>1924.204</v>
      </c>
      <c r="I1735" s="136"/>
      <c r="J1735" s="137">
        <f>ROUND(I1735*H1735,2)</f>
        <v>0</v>
      </c>
      <c r="K1735" s="133" t="s">
        <v>19</v>
      </c>
      <c r="L1735" s="32"/>
      <c r="M1735" s="138" t="s">
        <v>19</v>
      </c>
      <c r="N1735" s="139" t="s">
        <v>43</v>
      </c>
      <c r="P1735" s="140">
        <f>O1735*H1735</f>
        <v>0</v>
      </c>
      <c r="Q1735" s="140">
        <v>2.5999999999999998E-4</v>
      </c>
      <c r="R1735" s="140">
        <f>Q1735*H1735</f>
        <v>0.50029303999999997</v>
      </c>
      <c r="S1735" s="140">
        <v>0</v>
      </c>
      <c r="T1735" s="141">
        <f>S1735*H1735</f>
        <v>0</v>
      </c>
      <c r="AR1735" s="142" t="s">
        <v>241</v>
      </c>
      <c r="AT1735" s="142" t="s">
        <v>149</v>
      </c>
      <c r="AU1735" s="142" t="s">
        <v>82</v>
      </c>
      <c r="AY1735" s="17" t="s">
        <v>146</v>
      </c>
      <c r="BE1735" s="143">
        <f>IF(N1735="základní",J1735,0)</f>
        <v>0</v>
      </c>
      <c r="BF1735" s="143">
        <f>IF(N1735="snížená",J1735,0)</f>
        <v>0</v>
      </c>
      <c r="BG1735" s="143">
        <f>IF(N1735="zákl. přenesená",J1735,0)</f>
        <v>0</v>
      </c>
      <c r="BH1735" s="143">
        <f>IF(N1735="sníž. přenesená",J1735,0)</f>
        <v>0</v>
      </c>
      <c r="BI1735" s="143">
        <f>IF(N1735="nulová",J1735,0)</f>
        <v>0</v>
      </c>
      <c r="BJ1735" s="17" t="s">
        <v>80</v>
      </c>
      <c r="BK1735" s="143">
        <f>ROUND(I1735*H1735,2)</f>
        <v>0</v>
      </c>
      <c r="BL1735" s="17" t="s">
        <v>241</v>
      </c>
      <c r="BM1735" s="142" t="s">
        <v>2186</v>
      </c>
    </row>
    <row r="1736" spans="2:65" s="12" customFormat="1" ht="11.25">
      <c r="B1736" s="148"/>
      <c r="D1736" s="149" t="s">
        <v>157</v>
      </c>
      <c r="E1736" s="150" t="s">
        <v>19</v>
      </c>
      <c r="F1736" s="151" t="s">
        <v>2152</v>
      </c>
      <c r="H1736" s="150" t="s">
        <v>19</v>
      </c>
      <c r="I1736" s="152"/>
      <c r="L1736" s="148"/>
      <c r="M1736" s="153"/>
      <c r="T1736" s="154"/>
      <c r="AT1736" s="150" t="s">
        <v>157</v>
      </c>
      <c r="AU1736" s="150" t="s">
        <v>82</v>
      </c>
      <c r="AV1736" s="12" t="s">
        <v>80</v>
      </c>
      <c r="AW1736" s="12" t="s">
        <v>33</v>
      </c>
      <c r="AX1736" s="12" t="s">
        <v>72</v>
      </c>
      <c r="AY1736" s="150" t="s">
        <v>146</v>
      </c>
    </row>
    <row r="1737" spans="2:65" s="13" customFormat="1" ht="11.25">
      <c r="B1737" s="155"/>
      <c r="D1737" s="149" t="s">
        <v>157</v>
      </c>
      <c r="E1737" s="156" t="s">
        <v>19</v>
      </c>
      <c r="F1737" s="157" t="s">
        <v>2153</v>
      </c>
      <c r="H1737" s="158">
        <v>484.71800000000002</v>
      </c>
      <c r="I1737" s="159"/>
      <c r="L1737" s="155"/>
      <c r="M1737" s="160"/>
      <c r="T1737" s="161"/>
      <c r="AT1737" s="156" t="s">
        <v>157</v>
      </c>
      <c r="AU1737" s="156" t="s">
        <v>82</v>
      </c>
      <c r="AV1737" s="13" t="s">
        <v>82</v>
      </c>
      <c r="AW1737" s="13" t="s">
        <v>33</v>
      </c>
      <c r="AX1737" s="13" t="s">
        <v>72</v>
      </c>
      <c r="AY1737" s="156" t="s">
        <v>146</v>
      </c>
    </row>
    <row r="1738" spans="2:65" s="12" customFormat="1" ht="11.25">
      <c r="B1738" s="148"/>
      <c r="D1738" s="149" t="s">
        <v>157</v>
      </c>
      <c r="E1738" s="150" t="s">
        <v>19</v>
      </c>
      <c r="F1738" s="151" t="s">
        <v>2154</v>
      </c>
      <c r="H1738" s="150" t="s">
        <v>19</v>
      </c>
      <c r="I1738" s="152"/>
      <c r="L1738" s="148"/>
      <c r="M1738" s="153"/>
      <c r="T1738" s="154"/>
      <c r="AT1738" s="150" t="s">
        <v>157</v>
      </c>
      <c r="AU1738" s="150" t="s">
        <v>82</v>
      </c>
      <c r="AV1738" s="12" t="s">
        <v>80</v>
      </c>
      <c r="AW1738" s="12" t="s">
        <v>33</v>
      </c>
      <c r="AX1738" s="12" t="s">
        <v>72</v>
      </c>
      <c r="AY1738" s="150" t="s">
        <v>146</v>
      </c>
    </row>
    <row r="1739" spans="2:65" s="13" customFormat="1" ht="11.25">
      <c r="B1739" s="155"/>
      <c r="D1739" s="149" t="s">
        <v>157</v>
      </c>
      <c r="E1739" s="156" t="s">
        <v>19</v>
      </c>
      <c r="F1739" s="157" t="s">
        <v>2155</v>
      </c>
      <c r="H1739" s="158">
        <v>184.25</v>
      </c>
      <c r="I1739" s="159"/>
      <c r="L1739" s="155"/>
      <c r="M1739" s="160"/>
      <c r="T1739" s="161"/>
      <c r="AT1739" s="156" t="s">
        <v>157</v>
      </c>
      <c r="AU1739" s="156" t="s">
        <v>82</v>
      </c>
      <c r="AV1739" s="13" t="s">
        <v>82</v>
      </c>
      <c r="AW1739" s="13" t="s">
        <v>33</v>
      </c>
      <c r="AX1739" s="13" t="s">
        <v>72</v>
      </c>
      <c r="AY1739" s="156" t="s">
        <v>146</v>
      </c>
    </row>
    <row r="1740" spans="2:65" s="12" customFormat="1" ht="11.25">
      <c r="B1740" s="148"/>
      <c r="D1740" s="149" t="s">
        <v>157</v>
      </c>
      <c r="E1740" s="150" t="s">
        <v>19</v>
      </c>
      <c r="F1740" s="151" t="s">
        <v>2156</v>
      </c>
      <c r="H1740" s="150" t="s">
        <v>19</v>
      </c>
      <c r="I1740" s="152"/>
      <c r="L1740" s="148"/>
      <c r="M1740" s="153"/>
      <c r="T1740" s="154"/>
      <c r="AT1740" s="150" t="s">
        <v>157</v>
      </c>
      <c r="AU1740" s="150" t="s">
        <v>82</v>
      </c>
      <c r="AV1740" s="12" t="s">
        <v>80</v>
      </c>
      <c r="AW1740" s="12" t="s">
        <v>33</v>
      </c>
      <c r="AX1740" s="12" t="s">
        <v>72</v>
      </c>
      <c r="AY1740" s="150" t="s">
        <v>146</v>
      </c>
    </row>
    <row r="1741" spans="2:65" s="13" customFormat="1" ht="11.25">
      <c r="B1741" s="155"/>
      <c r="D1741" s="149" t="s">
        <v>157</v>
      </c>
      <c r="E1741" s="156" t="s">
        <v>19</v>
      </c>
      <c r="F1741" s="157" t="s">
        <v>2157</v>
      </c>
      <c r="H1741" s="158">
        <v>408.8</v>
      </c>
      <c r="I1741" s="159"/>
      <c r="L1741" s="155"/>
      <c r="M1741" s="160"/>
      <c r="T1741" s="161"/>
      <c r="AT1741" s="156" t="s">
        <v>157</v>
      </c>
      <c r="AU1741" s="156" t="s">
        <v>82</v>
      </c>
      <c r="AV1741" s="13" t="s">
        <v>82</v>
      </c>
      <c r="AW1741" s="13" t="s">
        <v>33</v>
      </c>
      <c r="AX1741" s="13" t="s">
        <v>72</v>
      </c>
      <c r="AY1741" s="156" t="s">
        <v>146</v>
      </c>
    </row>
    <row r="1742" spans="2:65" s="12" customFormat="1" ht="11.25">
      <c r="B1742" s="148"/>
      <c r="D1742" s="149" t="s">
        <v>157</v>
      </c>
      <c r="E1742" s="150" t="s">
        <v>19</v>
      </c>
      <c r="F1742" s="151" t="s">
        <v>2158</v>
      </c>
      <c r="H1742" s="150" t="s">
        <v>19</v>
      </c>
      <c r="I1742" s="152"/>
      <c r="L1742" s="148"/>
      <c r="M1742" s="153"/>
      <c r="T1742" s="154"/>
      <c r="AT1742" s="150" t="s">
        <v>157</v>
      </c>
      <c r="AU1742" s="150" t="s">
        <v>82</v>
      </c>
      <c r="AV1742" s="12" t="s">
        <v>80</v>
      </c>
      <c r="AW1742" s="12" t="s">
        <v>33</v>
      </c>
      <c r="AX1742" s="12" t="s">
        <v>72</v>
      </c>
      <c r="AY1742" s="150" t="s">
        <v>146</v>
      </c>
    </row>
    <row r="1743" spans="2:65" s="13" customFormat="1" ht="11.25">
      <c r="B1743" s="155"/>
      <c r="D1743" s="149" t="s">
        <v>157</v>
      </c>
      <c r="E1743" s="156" t="s">
        <v>19</v>
      </c>
      <c r="F1743" s="157" t="s">
        <v>2159</v>
      </c>
      <c r="H1743" s="158">
        <v>189.422</v>
      </c>
      <c r="I1743" s="159"/>
      <c r="L1743" s="155"/>
      <c r="M1743" s="160"/>
      <c r="T1743" s="161"/>
      <c r="AT1743" s="156" t="s">
        <v>157</v>
      </c>
      <c r="AU1743" s="156" t="s">
        <v>82</v>
      </c>
      <c r="AV1743" s="13" t="s">
        <v>82</v>
      </c>
      <c r="AW1743" s="13" t="s">
        <v>33</v>
      </c>
      <c r="AX1743" s="13" t="s">
        <v>72</v>
      </c>
      <c r="AY1743" s="156" t="s">
        <v>146</v>
      </c>
    </row>
    <row r="1744" spans="2:65" s="13" customFormat="1" ht="11.25">
      <c r="B1744" s="155"/>
      <c r="D1744" s="149" t="s">
        <v>157</v>
      </c>
      <c r="E1744" s="156" t="s">
        <v>19</v>
      </c>
      <c r="F1744" s="157" t="s">
        <v>2160</v>
      </c>
      <c r="H1744" s="158">
        <v>24.847999999999999</v>
      </c>
      <c r="I1744" s="159"/>
      <c r="L1744" s="155"/>
      <c r="M1744" s="160"/>
      <c r="T1744" s="161"/>
      <c r="AT1744" s="156" t="s">
        <v>157</v>
      </c>
      <c r="AU1744" s="156" t="s">
        <v>82</v>
      </c>
      <c r="AV1744" s="13" t="s">
        <v>82</v>
      </c>
      <c r="AW1744" s="13" t="s">
        <v>33</v>
      </c>
      <c r="AX1744" s="13" t="s">
        <v>72</v>
      </c>
      <c r="AY1744" s="156" t="s">
        <v>146</v>
      </c>
    </row>
    <row r="1745" spans="2:65" s="13" customFormat="1" ht="11.25">
      <c r="B1745" s="155"/>
      <c r="D1745" s="149" t="s">
        <v>157</v>
      </c>
      <c r="E1745" s="156" t="s">
        <v>19</v>
      </c>
      <c r="F1745" s="157" t="s">
        <v>2161</v>
      </c>
      <c r="H1745" s="158">
        <v>94.84</v>
      </c>
      <c r="I1745" s="159"/>
      <c r="L1745" s="155"/>
      <c r="M1745" s="160"/>
      <c r="T1745" s="161"/>
      <c r="AT1745" s="156" t="s">
        <v>157</v>
      </c>
      <c r="AU1745" s="156" t="s">
        <v>82</v>
      </c>
      <c r="AV1745" s="13" t="s">
        <v>82</v>
      </c>
      <c r="AW1745" s="13" t="s">
        <v>33</v>
      </c>
      <c r="AX1745" s="13" t="s">
        <v>72</v>
      </c>
      <c r="AY1745" s="156" t="s">
        <v>146</v>
      </c>
    </row>
    <row r="1746" spans="2:65" s="13" customFormat="1" ht="11.25">
      <c r="B1746" s="155"/>
      <c r="D1746" s="149" t="s">
        <v>157</v>
      </c>
      <c r="E1746" s="156" t="s">
        <v>19</v>
      </c>
      <c r="F1746" s="157" t="s">
        <v>2162</v>
      </c>
      <c r="H1746" s="158">
        <v>199.24</v>
      </c>
      <c r="I1746" s="159"/>
      <c r="L1746" s="155"/>
      <c r="M1746" s="160"/>
      <c r="T1746" s="161"/>
      <c r="AT1746" s="156" t="s">
        <v>157</v>
      </c>
      <c r="AU1746" s="156" t="s">
        <v>82</v>
      </c>
      <c r="AV1746" s="13" t="s">
        <v>82</v>
      </c>
      <c r="AW1746" s="13" t="s">
        <v>33</v>
      </c>
      <c r="AX1746" s="13" t="s">
        <v>72</v>
      </c>
      <c r="AY1746" s="156" t="s">
        <v>146</v>
      </c>
    </row>
    <row r="1747" spans="2:65" s="13" customFormat="1" ht="11.25">
      <c r="B1747" s="155"/>
      <c r="D1747" s="149" t="s">
        <v>157</v>
      </c>
      <c r="E1747" s="156" t="s">
        <v>19</v>
      </c>
      <c r="F1747" s="157" t="s">
        <v>2163</v>
      </c>
      <c r="H1747" s="158">
        <v>29.135999999999999</v>
      </c>
      <c r="I1747" s="159"/>
      <c r="L1747" s="155"/>
      <c r="M1747" s="160"/>
      <c r="T1747" s="161"/>
      <c r="AT1747" s="156" t="s">
        <v>157</v>
      </c>
      <c r="AU1747" s="156" t="s">
        <v>82</v>
      </c>
      <c r="AV1747" s="13" t="s">
        <v>82</v>
      </c>
      <c r="AW1747" s="13" t="s">
        <v>33</v>
      </c>
      <c r="AX1747" s="13" t="s">
        <v>72</v>
      </c>
      <c r="AY1747" s="156" t="s">
        <v>146</v>
      </c>
    </row>
    <row r="1748" spans="2:65" s="13" customFormat="1" ht="11.25">
      <c r="B1748" s="155"/>
      <c r="D1748" s="149" t="s">
        <v>157</v>
      </c>
      <c r="E1748" s="156" t="s">
        <v>19</v>
      </c>
      <c r="F1748" s="157" t="s">
        <v>594</v>
      </c>
      <c r="H1748" s="158">
        <v>92.67</v>
      </c>
      <c r="I1748" s="159"/>
      <c r="L1748" s="155"/>
      <c r="M1748" s="160"/>
      <c r="T1748" s="161"/>
      <c r="AT1748" s="156" t="s">
        <v>157</v>
      </c>
      <c r="AU1748" s="156" t="s">
        <v>82</v>
      </c>
      <c r="AV1748" s="13" t="s">
        <v>82</v>
      </c>
      <c r="AW1748" s="13" t="s">
        <v>33</v>
      </c>
      <c r="AX1748" s="13" t="s">
        <v>72</v>
      </c>
      <c r="AY1748" s="156" t="s">
        <v>146</v>
      </c>
    </row>
    <row r="1749" spans="2:65" s="12" customFormat="1" ht="11.25">
      <c r="B1749" s="148"/>
      <c r="D1749" s="149" t="s">
        <v>157</v>
      </c>
      <c r="E1749" s="150" t="s">
        <v>19</v>
      </c>
      <c r="F1749" s="151" t="s">
        <v>2164</v>
      </c>
      <c r="H1749" s="150" t="s">
        <v>19</v>
      </c>
      <c r="I1749" s="152"/>
      <c r="L1749" s="148"/>
      <c r="M1749" s="153"/>
      <c r="T1749" s="154"/>
      <c r="AT1749" s="150" t="s">
        <v>157</v>
      </c>
      <c r="AU1749" s="150" t="s">
        <v>82</v>
      </c>
      <c r="AV1749" s="12" t="s">
        <v>80</v>
      </c>
      <c r="AW1749" s="12" t="s">
        <v>33</v>
      </c>
      <c r="AX1749" s="12" t="s">
        <v>72</v>
      </c>
      <c r="AY1749" s="150" t="s">
        <v>146</v>
      </c>
    </row>
    <row r="1750" spans="2:65" s="13" customFormat="1" ht="11.25">
      <c r="B1750" s="155"/>
      <c r="D1750" s="149" t="s">
        <v>157</v>
      </c>
      <c r="E1750" s="156" t="s">
        <v>19</v>
      </c>
      <c r="F1750" s="157" t="s">
        <v>2165</v>
      </c>
      <c r="H1750" s="158">
        <v>100.45</v>
      </c>
      <c r="I1750" s="159"/>
      <c r="L1750" s="155"/>
      <c r="M1750" s="160"/>
      <c r="T1750" s="161"/>
      <c r="AT1750" s="156" t="s">
        <v>157</v>
      </c>
      <c r="AU1750" s="156" t="s">
        <v>82</v>
      </c>
      <c r="AV1750" s="13" t="s">
        <v>82</v>
      </c>
      <c r="AW1750" s="13" t="s">
        <v>33</v>
      </c>
      <c r="AX1750" s="13" t="s">
        <v>72</v>
      </c>
      <c r="AY1750" s="156" t="s">
        <v>146</v>
      </c>
    </row>
    <row r="1751" spans="2:65" s="12" customFormat="1" ht="11.25">
      <c r="B1751" s="148"/>
      <c r="D1751" s="149" t="s">
        <v>157</v>
      </c>
      <c r="E1751" s="150" t="s">
        <v>19</v>
      </c>
      <c r="F1751" s="151" t="s">
        <v>949</v>
      </c>
      <c r="H1751" s="150" t="s">
        <v>19</v>
      </c>
      <c r="I1751" s="152"/>
      <c r="L1751" s="148"/>
      <c r="M1751" s="153"/>
      <c r="T1751" s="154"/>
      <c r="AT1751" s="150" t="s">
        <v>157</v>
      </c>
      <c r="AU1751" s="150" t="s">
        <v>82</v>
      </c>
      <c r="AV1751" s="12" t="s">
        <v>80</v>
      </c>
      <c r="AW1751" s="12" t="s">
        <v>33</v>
      </c>
      <c r="AX1751" s="12" t="s">
        <v>72</v>
      </c>
      <c r="AY1751" s="150" t="s">
        <v>146</v>
      </c>
    </row>
    <row r="1752" spans="2:65" s="13" customFormat="1" ht="11.25">
      <c r="B1752" s="155"/>
      <c r="D1752" s="149" t="s">
        <v>157</v>
      </c>
      <c r="E1752" s="156" t="s">
        <v>19</v>
      </c>
      <c r="F1752" s="157" t="s">
        <v>2166</v>
      </c>
      <c r="H1752" s="158">
        <v>115.83</v>
      </c>
      <c r="I1752" s="159"/>
      <c r="L1752" s="155"/>
      <c r="M1752" s="160"/>
      <c r="T1752" s="161"/>
      <c r="AT1752" s="156" t="s">
        <v>157</v>
      </c>
      <c r="AU1752" s="156" t="s">
        <v>82</v>
      </c>
      <c r="AV1752" s="13" t="s">
        <v>82</v>
      </c>
      <c r="AW1752" s="13" t="s">
        <v>33</v>
      </c>
      <c r="AX1752" s="13" t="s">
        <v>72</v>
      </c>
      <c r="AY1752" s="156" t="s">
        <v>146</v>
      </c>
    </row>
    <row r="1753" spans="2:65" s="14" customFormat="1" ht="11.25">
      <c r="B1753" s="162"/>
      <c r="D1753" s="149" t="s">
        <v>157</v>
      </c>
      <c r="E1753" s="163" t="s">
        <v>19</v>
      </c>
      <c r="F1753" s="164" t="s">
        <v>161</v>
      </c>
      <c r="H1753" s="165">
        <v>1924.204</v>
      </c>
      <c r="I1753" s="166"/>
      <c r="L1753" s="162"/>
      <c r="M1753" s="167"/>
      <c r="T1753" s="168"/>
      <c r="AT1753" s="163" t="s">
        <v>157</v>
      </c>
      <c r="AU1753" s="163" t="s">
        <v>82</v>
      </c>
      <c r="AV1753" s="14" t="s">
        <v>147</v>
      </c>
      <c r="AW1753" s="14" t="s">
        <v>33</v>
      </c>
      <c r="AX1753" s="14" t="s">
        <v>80</v>
      </c>
      <c r="AY1753" s="163" t="s">
        <v>146</v>
      </c>
    </row>
    <row r="1754" spans="2:65" s="11" customFormat="1" ht="25.9" customHeight="1">
      <c r="B1754" s="119"/>
      <c r="D1754" s="120" t="s">
        <v>71</v>
      </c>
      <c r="E1754" s="121" t="s">
        <v>2187</v>
      </c>
      <c r="F1754" s="121" t="s">
        <v>2188</v>
      </c>
      <c r="I1754" s="122"/>
      <c r="J1754" s="123">
        <f>BK1754</f>
        <v>0</v>
      </c>
      <c r="L1754" s="119"/>
      <c r="M1754" s="124"/>
      <c r="P1754" s="125">
        <f>SUM(P1755:P1757)</f>
        <v>0</v>
      </c>
      <c r="R1754" s="125">
        <f>SUM(R1755:R1757)</f>
        <v>0</v>
      </c>
      <c r="T1754" s="126">
        <f>SUM(T1755:T1757)</f>
        <v>0</v>
      </c>
      <c r="AR1754" s="120" t="s">
        <v>147</v>
      </c>
      <c r="AT1754" s="127" t="s">
        <v>71</v>
      </c>
      <c r="AU1754" s="127" t="s">
        <v>72</v>
      </c>
      <c r="AY1754" s="120" t="s">
        <v>146</v>
      </c>
      <c r="BK1754" s="128">
        <f>SUM(BK1755:BK1757)</f>
        <v>0</v>
      </c>
    </row>
    <row r="1755" spans="2:65" s="1" customFormat="1" ht="16.5" customHeight="1">
      <c r="B1755" s="32"/>
      <c r="C1755" s="131" t="s">
        <v>2189</v>
      </c>
      <c r="D1755" s="131" t="s">
        <v>149</v>
      </c>
      <c r="E1755" s="132" t="s">
        <v>1317</v>
      </c>
      <c r="F1755" s="133" t="s">
        <v>1318</v>
      </c>
      <c r="G1755" s="134" t="s">
        <v>1319</v>
      </c>
      <c r="H1755" s="135">
        <v>20</v>
      </c>
      <c r="I1755" s="136"/>
      <c r="J1755" s="137">
        <f>ROUND(I1755*H1755,2)</f>
        <v>0</v>
      </c>
      <c r="K1755" s="133" t="s">
        <v>19</v>
      </c>
      <c r="L1755" s="32"/>
      <c r="M1755" s="138" t="s">
        <v>19</v>
      </c>
      <c r="N1755" s="139" t="s">
        <v>43</v>
      </c>
      <c r="P1755" s="140">
        <f>O1755*H1755</f>
        <v>0</v>
      </c>
      <c r="Q1755" s="140">
        <v>0</v>
      </c>
      <c r="R1755" s="140">
        <f>Q1755*H1755</f>
        <v>0</v>
      </c>
      <c r="S1755" s="140">
        <v>0</v>
      </c>
      <c r="T1755" s="141">
        <f>S1755*H1755</f>
        <v>0</v>
      </c>
      <c r="AR1755" s="142" t="s">
        <v>2190</v>
      </c>
      <c r="AT1755" s="142" t="s">
        <v>149</v>
      </c>
      <c r="AU1755" s="142" t="s">
        <v>80</v>
      </c>
      <c r="AY1755" s="17" t="s">
        <v>146</v>
      </c>
      <c r="BE1755" s="143">
        <f>IF(N1755="základní",J1755,0)</f>
        <v>0</v>
      </c>
      <c r="BF1755" s="143">
        <f>IF(N1755="snížená",J1755,0)</f>
        <v>0</v>
      </c>
      <c r="BG1755" s="143">
        <f>IF(N1755="zákl. přenesená",J1755,0)</f>
        <v>0</v>
      </c>
      <c r="BH1755" s="143">
        <f>IF(N1755="sníž. přenesená",J1755,0)</f>
        <v>0</v>
      </c>
      <c r="BI1755" s="143">
        <f>IF(N1755="nulová",J1755,0)</f>
        <v>0</v>
      </c>
      <c r="BJ1755" s="17" t="s">
        <v>80</v>
      </c>
      <c r="BK1755" s="143">
        <f>ROUND(I1755*H1755,2)</f>
        <v>0</v>
      </c>
      <c r="BL1755" s="17" t="s">
        <v>2190</v>
      </c>
      <c r="BM1755" s="142" t="s">
        <v>2191</v>
      </c>
    </row>
    <row r="1756" spans="2:65" s="1" customFormat="1" ht="16.5" customHeight="1">
      <c r="B1756" s="32"/>
      <c r="C1756" s="131" t="s">
        <v>2192</v>
      </c>
      <c r="D1756" s="131" t="s">
        <v>149</v>
      </c>
      <c r="E1756" s="132" t="s">
        <v>2193</v>
      </c>
      <c r="F1756" s="133" t="s">
        <v>2194</v>
      </c>
      <c r="G1756" s="134" t="s">
        <v>1319</v>
      </c>
      <c r="H1756" s="135">
        <v>50</v>
      </c>
      <c r="I1756" s="136"/>
      <c r="J1756" s="137">
        <f>ROUND(I1756*H1756,2)</f>
        <v>0</v>
      </c>
      <c r="K1756" s="133" t="s">
        <v>638</v>
      </c>
      <c r="L1756" s="32"/>
      <c r="M1756" s="138" t="s">
        <v>19</v>
      </c>
      <c r="N1756" s="139" t="s">
        <v>43</v>
      </c>
      <c r="P1756" s="140">
        <f>O1756*H1756</f>
        <v>0</v>
      </c>
      <c r="Q1756" s="140">
        <v>0</v>
      </c>
      <c r="R1756" s="140">
        <f>Q1756*H1756</f>
        <v>0</v>
      </c>
      <c r="S1756" s="140">
        <v>0</v>
      </c>
      <c r="T1756" s="141">
        <f>S1756*H1756</f>
        <v>0</v>
      </c>
      <c r="AR1756" s="142" t="s">
        <v>2190</v>
      </c>
      <c r="AT1756" s="142" t="s">
        <v>149</v>
      </c>
      <c r="AU1756" s="142" t="s">
        <v>80</v>
      </c>
      <c r="AY1756" s="17" t="s">
        <v>146</v>
      </c>
      <c r="BE1756" s="143">
        <f>IF(N1756="základní",J1756,0)</f>
        <v>0</v>
      </c>
      <c r="BF1756" s="143">
        <f>IF(N1756="snížená",J1756,0)</f>
        <v>0</v>
      </c>
      <c r="BG1756" s="143">
        <f>IF(N1756="zákl. přenesená",J1756,0)</f>
        <v>0</v>
      </c>
      <c r="BH1756" s="143">
        <f>IF(N1756="sníž. přenesená",J1756,0)</f>
        <v>0</v>
      </c>
      <c r="BI1756" s="143">
        <f>IF(N1756="nulová",J1756,0)</f>
        <v>0</v>
      </c>
      <c r="BJ1756" s="17" t="s">
        <v>80</v>
      </c>
      <c r="BK1756" s="143">
        <f>ROUND(I1756*H1756,2)</f>
        <v>0</v>
      </c>
      <c r="BL1756" s="17" t="s">
        <v>2190</v>
      </c>
      <c r="BM1756" s="142" t="s">
        <v>2195</v>
      </c>
    </row>
    <row r="1757" spans="2:65" s="1" customFormat="1" ht="11.25">
      <c r="B1757" s="32"/>
      <c r="D1757" s="144" t="s">
        <v>155</v>
      </c>
      <c r="F1757" s="145" t="s">
        <v>2196</v>
      </c>
      <c r="I1757" s="146"/>
      <c r="L1757" s="32"/>
      <c r="M1757" s="147"/>
      <c r="T1757" s="53"/>
      <c r="AT1757" s="17" t="s">
        <v>155</v>
      </c>
      <c r="AU1757" s="17" t="s">
        <v>80</v>
      </c>
    </row>
    <row r="1758" spans="2:65" s="11" customFormat="1" ht="25.9" customHeight="1">
      <c r="B1758" s="119"/>
      <c r="D1758" s="120" t="s">
        <v>71</v>
      </c>
      <c r="E1758" s="121" t="s">
        <v>331</v>
      </c>
      <c r="F1758" s="121" t="s">
        <v>332</v>
      </c>
      <c r="I1758" s="122"/>
      <c r="J1758" s="123">
        <f>BK1758</f>
        <v>0</v>
      </c>
      <c r="L1758" s="119"/>
      <c r="M1758" s="124"/>
      <c r="P1758" s="125">
        <f>P1759+P1761+P1767</f>
        <v>0</v>
      </c>
      <c r="R1758" s="125">
        <f>R1759+R1761+R1767</f>
        <v>0</v>
      </c>
      <c r="T1758" s="126">
        <f>T1759+T1761+T1767</f>
        <v>0</v>
      </c>
      <c r="AR1758" s="120" t="s">
        <v>181</v>
      </c>
      <c r="AT1758" s="127" t="s">
        <v>71</v>
      </c>
      <c r="AU1758" s="127" t="s">
        <v>72</v>
      </c>
      <c r="AY1758" s="120" t="s">
        <v>146</v>
      </c>
      <c r="BK1758" s="128">
        <f>BK1759+BK1761+BK1767</f>
        <v>0</v>
      </c>
    </row>
    <row r="1759" spans="2:65" s="11" customFormat="1" ht="22.9" customHeight="1">
      <c r="B1759" s="119"/>
      <c r="D1759" s="120" t="s">
        <v>71</v>
      </c>
      <c r="E1759" s="129" t="s">
        <v>344</v>
      </c>
      <c r="F1759" s="129" t="s">
        <v>345</v>
      </c>
      <c r="I1759" s="122"/>
      <c r="J1759" s="130">
        <f>BK1759</f>
        <v>0</v>
      </c>
      <c r="L1759" s="119"/>
      <c r="M1759" s="124"/>
      <c r="P1759" s="125">
        <f>P1760</f>
        <v>0</v>
      </c>
      <c r="R1759" s="125">
        <f>R1760</f>
        <v>0</v>
      </c>
      <c r="T1759" s="126">
        <f>T1760</f>
        <v>0</v>
      </c>
      <c r="AR1759" s="120" t="s">
        <v>181</v>
      </c>
      <c r="AT1759" s="127" t="s">
        <v>71</v>
      </c>
      <c r="AU1759" s="127" t="s">
        <v>80</v>
      </c>
      <c r="AY1759" s="120" t="s">
        <v>146</v>
      </c>
      <c r="BK1759" s="128">
        <f>BK1760</f>
        <v>0</v>
      </c>
    </row>
    <row r="1760" spans="2:65" s="1" customFormat="1" ht="44.25" customHeight="1">
      <c r="B1760" s="32"/>
      <c r="C1760" s="131" t="s">
        <v>2197</v>
      </c>
      <c r="D1760" s="131" t="s">
        <v>149</v>
      </c>
      <c r="E1760" s="132" t="s">
        <v>347</v>
      </c>
      <c r="F1760" s="133" t="s">
        <v>2198</v>
      </c>
      <c r="G1760" s="134" t="s">
        <v>199</v>
      </c>
      <c r="H1760" s="135">
        <v>1</v>
      </c>
      <c r="I1760" s="136"/>
      <c r="J1760" s="137">
        <f>ROUND(I1760*H1760,2)</f>
        <v>0</v>
      </c>
      <c r="K1760" s="133" t="s">
        <v>19</v>
      </c>
      <c r="L1760" s="32"/>
      <c r="M1760" s="138" t="s">
        <v>19</v>
      </c>
      <c r="N1760" s="139" t="s">
        <v>43</v>
      </c>
      <c r="P1760" s="140">
        <f>O1760*H1760</f>
        <v>0</v>
      </c>
      <c r="Q1760" s="140">
        <v>0</v>
      </c>
      <c r="R1760" s="140">
        <f>Q1760*H1760</f>
        <v>0</v>
      </c>
      <c r="S1760" s="140">
        <v>0</v>
      </c>
      <c r="T1760" s="141">
        <f>S1760*H1760</f>
        <v>0</v>
      </c>
      <c r="AR1760" s="142" t="s">
        <v>338</v>
      </c>
      <c r="AT1760" s="142" t="s">
        <v>149</v>
      </c>
      <c r="AU1760" s="142" t="s">
        <v>82</v>
      </c>
      <c r="AY1760" s="17" t="s">
        <v>146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7" t="s">
        <v>80</v>
      </c>
      <c r="BK1760" s="143">
        <f>ROUND(I1760*H1760,2)</f>
        <v>0</v>
      </c>
      <c r="BL1760" s="17" t="s">
        <v>338</v>
      </c>
      <c r="BM1760" s="142" t="s">
        <v>2199</v>
      </c>
    </row>
    <row r="1761" spans="2:65" s="11" customFormat="1" ht="22.9" customHeight="1">
      <c r="B1761" s="119"/>
      <c r="D1761" s="120" t="s">
        <v>71</v>
      </c>
      <c r="E1761" s="129" t="s">
        <v>2200</v>
      </c>
      <c r="F1761" s="129" t="s">
        <v>2201</v>
      </c>
      <c r="I1761" s="122"/>
      <c r="J1761" s="130">
        <f>BK1761</f>
        <v>0</v>
      </c>
      <c r="L1761" s="119"/>
      <c r="M1761" s="124"/>
      <c r="P1761" s="125">
        <f>SUM(P1762:P1766)</f>
        <v>0</v>
      </c>
      <c r="R1761" s="125">
        <f>SUM(R1762:R1766)</f>
        <v>0</v>
      </c>
      <c r="T1761" s="126">
        <f>SUM(T1762:T1766)</f>
        <v>0</v>
      </c>
      <c r="AR1761" s="120" t="s">
        <v>181</v>
      </c>
      <c r="AT1761" s="127" t="s">
        <v>71</v>
      </c>
      <c r="AU1761" s="127" t="s">
        <v>80</v>
      </c>
      <c r="AY1761" s="120" t="s">
        <v>146</v>
      </c>
      <c r="BK1761" s="128">
        <f>SUM(BK1762:BK1766)</f>
        <v>0</v>
      </c>
    </row>
    <row r="1762" spans="2:65" s="1" customFormat="1" ht="16.5" customHeight="1">
      <c r="B1762" s="32"/>
      <c r="C1762" s="131" t="s">
        <v>2202</v>
      </c>
      <c r="D1762" s="131" t="s">
        <v>149</v>
      </c>
      <c r="E1762" s="132" t="s">
        <v>2203</v>
      </c>
      <c r="F1762" s="133" t="s">
        <v>2204</v>
      </c>
      <c r="G1762" s="134" t="s">
        <v>199</v>
      </c>
      <c r="H1762" s="135">
        <v>1</v>
      </c>
      <c r="I1762" s="136"/>
      <c r="J1762" s="137">
        <f>ROUND(I1762*H1762,2)</f>
        <v>0</v>
      </c>
      <c r="K1762" s="133" t="s">
        <v>153</v>
      </c>
      <c r="L1762" s="32"/>
      <c r="M1762" s="138" t="s">
        <v>19</v>
      </c>
      <c r="N1762" s="139" t="s">
        <v>43</v>
      </c>
      <c r="P1762" s="140">
        <f>O1762*H1762</f>
        <v>0</v>
      </c>
      <c r="Q1762" s="140">
        <v>0</v>
      </c>
      <c r="R1762" s="140">
        <f>Q1762*H1762</f>
        <v>0</v>
      </c>
      <c r="S1762" s="140">
        <v>0</v>
      </c>
      <c r="T1762" s="141">
        <f>S1762*H1762</f>
        <v>0</v>
      </c>
      <c r="AR1762" s="142" t="s">
        <v>338</v>
      </c>
      <c r="AT1762" s="142" t="s">
        <v>149</v>
      </c>
      <c r="AU1762" s="142" t="s">
        <v>82</v>
      </c>
      <c r="AY1762" s="17" t="s">
        <v>146</v>
      </c>
      <c r="BE1762" s="143">
        <f>IF(N1762="základní",J1762,0)</f>
        <v>0</v>
      </c>
      <c r="BF1762" s="143">
        <f>IF(N1762="snížená",J1762,0)</f>
        <v>0</v>
      </c>
      <c r="BG1762" s="143">
        <f>IF(N1762="zákl. přenesená",J1762,0)</f>
        <v>0</v>
      </c>
      <c r="BH1762" s="143">
        <f>IF(N1762="sníž. přenesená",J1762,0)</f>
        <v>0</v>
      </c>
      <c r="BI1762" s="143">
        <f>IF(N1762="nulová",J1762,0)</f>
        <v>0</v>
      </c>
      <c r="BJ1762" s="17" t="s">
        <v>80</v>
      </c>
      <c r="BK1762" s="143">
        <f>ROUND(I1762*H1762,2)</f>
        <v>0</v>
      </c>
      <c r="BL1762" s="17" t="s">
        <v>338</v>
      </c>
      <c r="BM1762" s="142" t="s">
        <v>2205</v>
      </c>
    </row>
    <row r="1763" spans="2:65" s="1" customFormat="1" ht="11.25">
      <c r="B1763" s="32"/>
      <c r="D1763" s="144" t="s">
        <v>155</v>
      </c>
      <c r="F1763" s="145" t="s">
        <v>2206</v>
      </c>
      <c r="I1763" s="146"/>
      <c r="L1763" s="32"/>
      <c r="M1763" s="147"/>
      <c r="T1763" s="53"/>
      <c r="AT1763" s="17" t="s">
        <v>155</v>
      </c>
      <c r="AU1763" s="17" t="s">
        <v>82</v>
      </c>
    </row>
    <row r="1764" spans="2:65" s="1" customFormat="1" ht="16.5" customHeight="1">
      <c r="B1764" s="32"/>
      <c r="C1764" s="131" t="s">
        <v>2207</v>
      </c>
      <c r="D1764" s="131" t="s">
        <v>149</v>
      </c>
      <c r="E1764" s="132" t="s">
        <v>2208</v>
      </c>
      <c r="F1764" s="133" t="s">
        <v>2209</v>
      </c>
      <c r="G1764" s="134" t="s">
        <v>199</v>
      </c>
      <c r="H1764" s="135">
        <v>1</v>
      </c>
      <c r="I1764" s="136"/>
      <c r="J1764" s="137">
        <f>ROUND(I1764*H1764,2)</f>
        <v>0</v>
      </c>
      <c r="K1764" s="133" t="s">
        <v>19</v>
      </c>
      <c r="L1764" s="32"/>
      <c r="M1764" s="138" t="s">
        <v>19</v>
      </c>
      <c r="N1764" s="139" t="s">
        <v>43</v>
      </c>
      <c r="P1764" s="140">
        <f>O1764*H1764</f>
        <v>0</v>
      </c>
      <c r="Q1764" s="140">
        <v>0</v>
      </c>
      <c r="R1764" s="140">
        <f>Q1764*H1764</f>
        <v>0</v>
      </c>
      <c r="S1764" s="140">
        <v>0</v>
      </c>
      <c r="T1764" s="141">
        <f>S1764*H1764</f>
        <v>0</v>
      </c>
      <c r="AR1764" s="142" t="s">
        <v>338</v>
      </c>
      <c r="AT1764" s="142" t="s">
        <v>149</v>
      </c>
      <c r="AU1764" s="142" t="s">
        <v>82</v>
      </c>
      <c r="AY1764" s="17" t="s">
        <v>146</v>
      </c>
      <c r="BE1764" s="143">
        <f>IF(N1764="základní",J1764,0)</f>
        <v>0</v>
      </c>
      <c r="BF1764" s="143">
        <f>IF(N1764="snížená",J1764,0)</f>
        <v>0</v>
      </c>
      <c r="BG1764" s="143">
        <f>IF(N1764="zákl. přenesená",J1764,0)</f>
        <v>0</v>
      </c>
      <c r="BH1764" s="143">
        <f>IF(N1764="sníž. přenesená",J1764,0)</f>
        <v>0</v>
      </c>
      <c r="BI1764" s="143">
        <f>IF(N1764="nulová",J1764,0)</f>
        <v>0</v>
      </c>
      <c r="BJ1764" s="17" t="s">
        <v>80</v>
      </c>
      <c r="BK1764" s="143">
        <f>ROUND(I1764*H1764,2)</f>
        <v>0</v>
      </c>
      <c r="BL1764" s="17" t="s">
        <v>338</v>
      </c>
      <c r="BM1764" s="142" t="s">
        <v>2210</v>
      </c>
    </row>
    <row r="1765" spans="2:65" s="1" customFormat="1" ht="16.5" customHeight="1">
      <c r="B1765" s="32"/>
      <c r="C1765" s="131" t="s">
        <v>2211</v>
      </c>
      <c r="D1765" s="131" t="s">
        <v>149</v>
      </c>
      <c r="E1765" s="132" t="s">
        <v>2212</v>
      </c>
      <c r="F1765" s="133" t="s">
        <v>2213</v>
      </c>
      <c r="G1765" s="134" t="s">
        <v>199</v>
      </c>
      <c r="H1765" s="135">
        <v>1</v>
      </c>
      <c r="I1765" s="136"/>
      <c r="J1765" s="137">
        <f>ROUND(I1765*H1765,2)</f>
        <v>0</v>
      </c>
      <c r="K1765" s="133" t="s">
        <v>153</v>
      </c>
      <c r="L1765" s="32"/>
      <c r="M1765" s="138" t="s">
        <v>19</v>
      </c>
      <c r="N1765" s="139" t="s">
        <v>43</v>
      </c>
      <c r="P1765" s="140">
        <f>O1765*H1765</f>
        <v>0</v>
      </c>
      <c r="Q1765" s="140">
        <v>0</v>
      </c>
      <c r="R1765" s="140">
        <f>Q1765*H1765</f>
        <v>0</v>
      </c>
      <c r="S1765" s="140">
        <v>0</v>
      </c>
      <c r="T1765" s="141">
        <f>S1765*H1765</f>
        <v>0</v>
      </c>
      <c r="AR1765" s="142" t="s">
        <v>338</v>
      </c>
      <c r="AT1765" s="142" t="s">
        <v>149</v>
      </c>
      <c r="AU1765" s="142" t="s">
        <v>82</v>
      </c>
      <c r="AY1765" s="17" t="s">
        <v>146</v>
      </c>
      <c r="BE1765" s="143">
        <f>IF(N1765="základní",J1765,0)</f>
        <v>0</v>
      </c>
      <c r="BF1765" s="143">
        <f>IF(N1765="snížená",J1765,0)</f>
        <v>0</v>
      </c>
      <c r="BG1765" s="143">
        <f>IF(N1765="zákl. přenesená",J1765,0)</f>
        <v>0</v>
      </c>
      <c r="BH1765" s="143">
        <f>IF(N1765="sníž. přenesená",J1765,0)</f>
        <v>0</v>
      </c>
      <c r="BI1765" s="143">
        <f>IF(N1765="nulová",J1765,0)</f>
        <v>0</v>
      </c>
      <c r="BJ1765" s="17" t="s">
        <v>80</v>
      </c>
      <c r="BK1765" s="143">
        <f>ROUND(I1765*H1765,2)</f>
        <v>0</v>
      </c>
      <c r="BL1765" s="17" t="s">
        <v>338</v>
      </c>
      <c r="BM1765" s="142" t="s">
        <v>2214</v>
      </c>
    </row>
    <row r="1766" spans="2:65" s="1" customFormat="1" ht="11.25">
      <c r="B1766" s="32"/>
      <c r="D1766" s="144" t="s">
        <v>155</v>
      </c>
      <c r="F1766" s="145" t="s">
        <v>2215</v>
      </c>
      <c r="I1766" s="146"/>
      <c r="L1766" s="32"/>
      <c r="M1766" s="147"/>
      <c r="T1766" s="53"/>
      <c r="AT1766" s="17" t="s">
        <v>155</v>
      </c>
      <c r="AU1766" s="17" t="s">
        <v>82</v>
      </c>
    </row>
    <row r="1767" spans="2:65" s="11" customFormat="1" ht="22.9" customHeight="1">
      <c r="B1767" s="119"/>
      <c r="D1767" s="120" t="s">
        <v>71</v>
      </c>
      <c r="E1767" s="129" t="s">
        <v>2216</v>
      </c>
      <c r="F1767" s="129" t="s">
        <v>2217</v>
      </c>
      <c r="I1767" s="122"/>
      <c r="J1767" s="130">
        <f>BK1767</f>
        <v>0</v>
      </c>
      <c r="L1767" s="119"/>
      <c r="M1767" s="124"/>
      <c r="P1767" s="125">
        <f>P1768</f>
        <v>0</v>
      </c>
      <c r="R1767" s="125">
        <f>R1768</f>
        <v>0</v>
      </c>
      <c r="T1767" s="126">
        <f>T1768</f>
        <v>0</v>
      </c>
      <c r="AR1767" s="120" t="s">
        <v>181</v>
      </c>
      <c r="AT1767" s="127" t="s">
        <v>71</v>
      </c>
      <c r="AU1767" s="127" t="s">
        <v>80</v>
      </c>
      <c r="AY1767" s="120" t="s">
        <v>146</v>
      </c>
      <c r="BK1767" s="128">
        <f>BK1768</f>
        <v>0</v>
      </c>
    </row>
    <row r="1768" spans="2:65" s="1" customFormat="1" ht="16.5" customHeight="1">
      <c r="B1768" s="32"/>
      <c r="C1768" s="131" t="s">
        <v>2218</v>
      </c>
      <c r="D1768" s="131" t="s">
        <v>149</v>
      </c>
      <c r="E1768" s="132" t="s">
        <v>2219</v>
      </c>
      <c r="F1768" s="133" t="s">
        <v>2220</v>
      </c>
      <c r="G1768" s="134" t="s">
        <v>199</v>
      </c>
      <c r="H1768" s="135">
        <v>1</v>
      </c>
      <c r="I1768" s="136"/>
      <c r="J1768" s="137">
        <f>ROUND(I1768*H1768,2)</f>
        <v>0</v>
      </c>
      <c r="K1768" s="133" t="s">
        <v>19</v>
      </c>
      <c r="L1768" s="32"/>
      <c r="M1768" s="169" t="s">
        <v>19</v>
      </c>
      <c r="N1768" s="170" t="s">
        <v>43</v>
      </c>
      <c r="O1768" s="171"/>
      <c r="P1768" s="172">
        <f>O1768*H1768</f>
        <v>0</v>
      </c>
      <c r="Q1768" s="172">
        <v>0</v>
      </c>
      <c r="R1768" s="172">
        <f>Q1768*H1768</f>
        <v>0</v>
      </c>
      <c r="S1768" s="172">
        <v>0</v>
      </c>
      <c r="T1768" s="173">
        <f>S1768*H1768</f>
        <v>0</v>
      </c>
      <c r="AR1768" s="142" t="s">
        <v>338</v>
      </c>
      <c r="AT1768" s="142" t="s">
        <v>149</v>
      </c>
      <c r="AU1768" s="142" t="s">
        <v>82</v>
      </c>
      <c r="AY1768" s="17" t="s">
        <v>146</v>
      </c>
      <c r="BE1768" s="143">
        <f>IF(N1768="základní",J1768,0)</f>
        <v>0</v>
      </c>
      <c r="BF1768" s="143">
        <f>IF(N1768="snížená",J1768,0)</f>
        <v>0</v>
      </c>
      <c r="BG1768" s="143">
        <f>IF(N1768="zákl. přenesená",J1768,0)</f>
        <v>0</v>
      </c>
      <c r="BH1768" s="143">
        <f>IF(N1768="sníž. přenesená",J1768,0)</f>
        <v>0</v>
      </c>
      <c r="BI1768" s="143">
        <f>IF(N1768="nulová",J1768,0)</f>
        <v>0</v>
      </c>
      <c r="BJ1768" s="17" t="s">
        <v>80</v>
      </c>
      <c r="BK1768" s="143">
        <f>ROUND(I1768*H1768,2)</f>
        <v>0</v>
      </c>
      <c r="BL1768" s="17" t="s">
        <v>338</v>
      </c>
      <c r="BM1768" s="142" t="s">
        <v>2221</v>
      </c>
    </row>
    <row r="1769" spans="2:65" s="1" customFormat="1" ht="6.95" customHeight="1">
      <c r="B1769" s="41"/>
      <c r="C1769" s="42"/>
      <c r="D1769" s="42"/>
      <c r="E1769" s="42"/>
      <c r="F1769" s="42"/>
      <c r="G1769" s="42"/>
      <c r="H1769" s="42"/>
      <c r="I1769" s="42"/>
      <c r="J1769" s="42"/>
      <c r="K1769" s="42"/>
      <c r="L1769" s="32"/>
    </row>
  </sheetData>
  <sheetProtection algorithmName="SHA-512" hashValue="w6EjDS0xyjO/bMFGSSVmWt2I8FZZNKA2v6pflwKpnUtGaMLCOQb+ECLj+SjRCcAjEw+T3zYI81rnH7OEIYquoA==" saltValue="0nro+PU1nEEFTeHzj4N0uZFq0IdVmqfQfJLPQi3WEmQTVhbSQtTJr4V5xSarCK2L0wYHDGOjtIeslJWEDifYNA==" spinCount="100000" sheet="1" objects="1" scenarios="1" formatColumns="0" formatRows="0" autoFilter="0"/>
  <autoFilter ref="C112:K1768" xr:uid="{00000000-0009-0000-0000-000004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7" r:id="rId1" xr:uid="{00000000-0004-0000-0400-000000000000}"/>
    <hyperlink ref="F121" r:id="rId2" xr:uid="{00000000-0004-0000-0400-000001000000}"/>
    <hyperlink ref="F124" r:id="rId3" xr:uid="{00000000-0004-0000-0400-000002000000}"/>
    <hyperlink ref="F126" r:id="rId4" xr:uid="{00000000-0004-0000-0400-000003000000}"/>
    <hyperlink ref="F129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3" r:id="rId10" xr:uid="{00000000-0004-0000-0400-000009000000}"/>
    <hyperlink ref="F178" r:id="rId11" xr:uid="{00000000-0004-0000-0400-00000A000000}"/>
    <hyperlink ref="F183" r:id="rId12" xr:uid="{00000000-0004-0000-0400-00000B000000}"/>
    <hyperlink ref="F194" r:id="rId13" xr:uid="{00000000-0004-0000-0400-00000C000000}"/>
    <hyperlink ref="F204" r:id="rId14" xr:uid="{00000000-0004-0000-0400-00000D000000}"/>
    <hyperlink ref="F211" r:id="rId15" xr:uid="{00000000-0004-0000-0400-00000E000000}"/>
    <hyperlink ref="F219" r:id="rId16" xr:uid="{00000000-0004-0000-0400-00000F000000}"/>
    <hyperlink ref="F252" r:id="rId17" xr:uid="{00000000-0004-0000-0400-000010000000}"/>
    <hyperlink ref="F285" r:id="rId18" xr:uid="{00000000-0004-0000-0400-000011000000}"/>
    <hyperlink ref="F318" r:id="rId19" xr:uid="{00000000-0004-0000-0400-000012000000}"/>
    <hyperlink ref="F351" r:id="rId20" xr:uid="{00000000-0004-0000-0400-000013000000}"/>
    <hyperlink ref="F355" r:id="rId21" xr:uid="{00000000-0004-0000-0400-000014000000}"/>
    <hyperlink ref="F386" r:id="rId22" xr:uid="{00000000-0004-0000-0400-000015000000}"/>
    <hyperlink ref="F417" r:id="rId23" xr:uid="{00000000-0004-0000-0400-000016000000}"/>
    <hyperlink ref="F424" r:id="rId24" xr:uid="{00000000-0004-0000-0400-000017000000}"/>
    <hyperlink ref="F428" r:id="rId25" xr:uid="{00000000-0004-0000-0400-000018000000}"/>
    <hyperlink ref="F433" r:id="rId26" xr:uid="{00000000-0004-0000-0400-000019000000}"/>
    <hyperlink ref="F437" r:id="rId27" xr:uid="{00000000-0004-0000-0400-00001A000000}"/>
    <hyperlink ref="F457" r:id="rId28" xr:uid="{00000000-0004-0000-0400-00001B000000}"/>
    <hyperlink ref="F496" r:id="rId29" xr:uid="{00000000-0004-0000-0400-00001C000000}"/>
    <hyperlink ref="F546" r:id="rId30" xr:uid="{00000000-0004-0000-0400-00001D000000}"/>
    <hyperlink ref="F563" r:id="rId31" xr:uid="{00000000-0004-0000-0400-00001E000000}"/>
    <hyperlink ref="F590" r:id="rId32" xr:uid="{00000000-0004-0000-0400-00001F000000}"/>
    <hyperlink ref="F593" r:id="rId33" xr:uid="{00000000-0004-0000-0400-000020000000}"/>
    <hyperlink ref="F597" r:id="rId34" xr:uid="{00000000-0004-0000-0400-000021000000}"/>
    <hyperlink ref="F601" r:id="rId35" xr:uid="{00000000-0004-0000-0400-000022000000}"/>
    <hyperlink ref="F605" r:id="rId36" xr:uid="{00000000-0004-0000-0400-000023000000}"/>
    <hyperlink ref="F641" r:id="rId37" xr:uid="{00000000-0004-0000-0400-000024000000}"/>
    <hyperlink ref="F648" r:id="rId38" xr:uid="{00000000-0004-0000-0400-000025000000}"/>
    <hyperlink ref="F657" r:id="rId39" xr:uid="{00000000-0004-0000-0400-000026000000}"/>
    <hyperlink ref="F665" r:id="rId40" xr:uid="{00000000-0004-0000-0400-000027000000}"/>
    <hyperlink ref="F669" r:id="rId41" xr:uid="{00000000-0004-0000-0400-000028000000}"/>
    <hyperlink ref="F681" r:id="rId42" xr:uid="{00000000-0004-0000-0400-000029000000}"/>
    <hyperlink ref="F684" r:id="rId43" xr:uid="{00000000-0004-0000-0400-00002A000000}"/>
    <hyperlink ref="F692" r:id="rId44" xr:uid="{00000000-0004-0000-0400-00002B000000}"/>
    <hyperlink ref="F696" r:id="rId45" xr:uid="{00000000-0004-0000-0400-00002C000000}"/>
    <hyperlink ref="F760" r:id="rId46" xr:uid="{00000000-0004-0000-0400-00002D000000}"/>
    <hyperlink ref="F762" r:id="rId47" xr:uid="{00000000-0004-0000-0400-00002E000000}"/>
    <hyperlink ref="F764" r:id="rId48" xr:uid="{00000000-0004-0000-0400-00002F000000}"/>
    <hyperlink ref="F767" r:id="rId49" xr:uid="{00000000-0004-0000-0400-000030000000}"/>
    <hyperlink ref="F773" r:id="rId50" xr:uid="{00000000-0004-0000-0400-000031000000}"/>
    <hyperlink ref="F779" r:id="rId51" xr:uid="{00000000-0004-0000-0400-000032000000}"/>
    <hyperlink ref="F782" r:id="rId52" xr:uid="{00000000-0004-0000-0400-000033000000}"/>
    <hyperlink ref="F785" r:id="rId53" xr:uid="{00000000-0004-0000-0400-000034000000}"/>
    <hyperlink ref="F788" r:id="rId54" xr:uid="{00000000-0004-0000-0400-000035000000}"/>
    <hyperlink ref="F791" r:id="rId55" xr:uid="{00000000-0004-0000-0400-000036000000}"/>
    <hyperlink ref="F795" r:id="rId56" xr:uid="{00000000-0004-0000-0400-000037000000}"/>
    <hyperlink ref="F799" r:id="rId57" xr:uid="{00000000-0004-0000-0400-000038000000}"/>
    <hyperlink ref="F823" r:id="rId58" xr:uid="{00000000-0004-0000-0400-000039000000}"/>
    <hyperlink ref="F826" r:id="rId59" xr:uid="{00000000-0004-0000-0400-00003A000000}"/>
    <hyperlink ref="F828" r:id="rId60" xr:uid="{00000000-0004-0000-0400-00003B000000}"/>
    <hyperlink ref="F831" r:id="rId61" xr:uid="{00000000-0004-0000-0400-00003C000000}"/>
    <hyperlink ref="F834" r:id="rId62" xr:uid="{00000000-0004-0000-0400-00003D000000}"/>
    <hyperlink ref="F837" r:id="rId63" xr:uid="{00000000-0004-0000-0400-00003E000000}"/>
    <hyperlink ref="F840" r:id="rId64" xr:uid="{00000000-0004-0000-0400-00003F000000}"/>
    <hyperlink ref="F842" r:id="rId65" xr:uid="{00000000-0004-0000-0400-000040000000}"/>
    <hyperlink ref="F846" r:id="rId66" xr:uid="{00000000-0004-0000-0400-000041000000}"/>
    <hyperlink ref="F850" r:id="rId67" xr:uid="{00000000-0004-0000-0400-000042000000}"/>
    <hyperlink ref="F911" r:id="rId68" xr:uid="{00000000-0004-0000-0400-000043000000}"/>
    <hyperlink ref="F924" r:id="rId69" xr:uid="{00000000-0004-0000-0400-000044000000}"/>
    <hyperlink ref="F931" r:id="rId70" xr:uid="{00000000-0004-0000-0400-000045000000}"/>
    <hyperlink ref="F937" r:id="rId71" xr:uid="{00000000-0004-0000-0400-000046000000}"/>
    <hyperlink ref="F941" r:id="rId72" xr:uid="{00000000-0004-0000-0400-000047000000}"/>
    <hyperlink ref="F947" r:id="rId73" xr:uid="{00000000-0004-0000-0400-000048000000}"/>
    <hyperlink ref="F951" r:id="rId74" xr:uid="{00000000-0004-0000-0400-000049000000}"/>
    <hyperlink ref="F955" r:id="rId75" xr:uid="{00000000-0004-0000-0400-00004A000000}"/>
    <hyperlink ref="F958" r:id="rId76" xr:uid="{00000000-0004-0000-0400-00004B000000}"/>
    <hyperlink ref="F981" r:id="rId77" xr:uid="{00000000-0004-0000-0400-00004C000000}"/>
    <hyperlink ref="F987" r:id="rId78" xr:uid="{00000000-0004-0000-0400-00004D000000}"/>
    <hyperlink ref="F1009" r:id="rId79" xr:uid="{00000000-0004-0000-0400-00004E000000}"/>
    <hyperlink ref="F1023" r:id="rId80" xr:uid="{00000000-0004-0000-0400-00004F000000}"/>
    <hyperlink ref="F1031" r:id="rId81" xr:uid="{00000000-0004-0000-0400-000050000000}"/>
    <hyperlink ref="F1038" r:id="rId82" xr:uid="{00000000-0004-0000-0400-000051000000}"/>
    <hyperlink ref="F1050" r:id="rId83" xr:uid="{00000000-0004-0000-0400-000052000000}"/>
    <hyperlink ref="F1054" r:id="rId84" xr:uid="{00000000-0004-0000-0400-000053000000}"/>
    <hyperlink ref="F1065" r:id="rId85" xr:uid="{00000000-0004-0000-0400-000054000000}"/>
    <hyperlink ref="F1080" r:id="rId86" xr:uid="{00000000-0004-0000-0400-000055000000}"/>
    <hyperlink ref="F1084" r:id="rId87" xr:uid="{00000000-0004-0000-0400-000056000000}"/>
    <hyperlink ref="F1087" r:id="rId88" xr:uid="{00000000-0004-0000-0400-000057000000}"/>
    <hyperlink ref="F1090" r:id="rId89" xr:uid="{00000000-0004-0000-0400-000058000000}"/>
    <hyperlink ref="F1092" r:id="rId90" xr:uid="{00000000-0004-0000-0400-000059000000}"/>
    <hyperlink ref="F1097" r:id="rId91" xr:uid="{00000000-0004-0000-0400-00005A000000}"/>
    <hyperlink ref="F1099" r:id="rId92" xr:uid="{00000000-0004-0000-0400-00005B000000}"/>
    <hyperlink ref="F1102" r:id="rId93" xr:uid="{00000000-0004-0000-0400-00005C000000}"/>
    <hyperlink ref="F1105" r:id="rId94" xr:uid="{00000000-0004-0000-0400-00005D000000}"/>
    <hyperlink ref="F1109" r:id="rId95" xr:uid="{00000000-0004-0000-0400-00005E000000}"/>
    <hyperlink ref="F1112" r:id="rId96" xr:uid="{00000000-0004-0000-0400-00005F000000}"/>
    <hyperlink ref="F1116" r:id="rId97" xr:uid="{00000000-0004-0000-0400-000060000000}"/>
    <hyperlink ref="F1120" r:id="rId98" xr:uid="{00000000-0004-0000-0400-000061000000}"/>
    <hyperlink ref="F1123" r:id="rId99" xr:uid="{00000000-0004-0000-0400-000062000000}"/>
    <hyperlink ref="F1127" r:id="rId100" xr:uid="{00000000-0004-0000-0400-000063000000}"/>
    <hyperlink ref="F1130" r:id="rId101" xr:uid="{00000000-0004-0000-0400-000064000000}"/>
    <hyperlink ref="F1145" r:id="rId102" xr:uid="{00000000-0004-0000-0400-000065000000}"/>
    <hyperlink ref="F1148" r:id="rId103" xr:uid="{00000000-0004-0000-0400-000066000000}"/>
    <hyperlink ref="F1175" r:id="rId104" xr:uid="{00000000-0004-0000-0400-000067000000}"/>
    <hyperlink ref="F1178" r:id="rId105" xr:uid="{00000000-0004-0000-0400-000068000000}"/>
    <hyperlink ref="F1199" r:id="rId106" xr:uid="{00000000-0004-0000-0400-000069000000}"/>
    <hyperlink ref="F1220" r:id="rId107" xr:uid="{00000000-0004-0000-0400-00006A000000}"/>
    <hyperlink ref="F1233" r:id="rId108" xr:uid="{00000000-0004-0000-0400-00006B000000}"/>
    <hyperlink ref="F1246" r:id="rId109" xr:uid="{00000000-0004-0000-0400-00006C000000}"/>
    <hyperlink ref="F1269" r:id="rId110" xr:uid="{00000000-0004-0000-0400-00006D000000}"/>
    <hyperlink ref="F1284" r:id="rId111" xr:uid="{00000000-0004-0000-0400-00006E000000}"/>
    <hyperlink ref="F1305" r:id="rId112" xr:uid="{00000000-0004-0000-0400-00006F000000}"/>
    <hyperlink ref="F1308" r:id="rId113" xr:uid="{00000000-0004-0000-0400-000070000000}"/>
    <hyperlink ref="F1343" r:id="rId114" xr:uid="{00000000-0004-0000-0400-000071000000}"/>
    <hyperlink ref="F1378" r:id="rId115" xr:uid="{00000000-0004-0000-0400-000072000000}"/>
    <hyperlink ref="F1413" r:id="rId116" xr:uid="{00000000-0004-0000-0400-000073000000}"/>
    <hyperlink ref="F1438" r:id="rId117" xr:uid="{00000000-0004-0000-0400-000074000000}"/>
    <hyperlink ref="F1475" r:id="rId118" xr:uid="{00000000-0004-0000-0400-000075000000}"/>
    <hyperlink ref="F1500" r:id="rId119" xr:uid="{00000000-0004-0000-0400-000076000000}"/>
    <hyperlink ref="F1537" r:id="rId120" xr:uid="{00000000-0004-0000-0400-000077000000}"/>
    <hyperlink ref="F1545" r:id="rId121" xr:uid="{00000000-0004-0000-0400-000078000000}"/>
    <hyperlink ref="F1580" r:id="rId122" xr:uid="{00000000-0004-0000-0400-000079000000}"/>
    <hyperlink ref="F1583" r:id="rId123" xr:uid="{00000000-0004-0000-0400-00007A000000}"/>
    <hyperlink ref="F1596" r:id="rId124" xr:uid="{00000000-0004-0000-0400-00007B000000}"/>
    <hyperlink ref="F1609" r:id="rId125" xr:uid="{00000000-0004-0000-0400-00007C000000}"/>
    <hyperlink ref="F1620" r:id="rId126" xr:uid="{00000000-0004-0000-0400-00007D000000}"/>
    <hyperlink ref="F1633" r:id="rId127" xr:uid="{00000000-0004-0000-0400-00007E000000}"/>
    <hyperlink ref="F1648" r:id="rId128" xr:uid="{00000000-0004-0000-0400-00007F000000}"/>
    <hyperlink ref="F1653" r:id="rId129" xr:uid="{00000000-0004-0000-0400-000080000000}"/>
    <hyperlink ref="F1666" r:id="rId130" xr:uid="{00000000-0004-0000-0400-000081000000}"/>
    <hyperlink ref="F1669" r:id="rId131" xr:uid="{00000000-0004-0000-0400-000082000000}"/>
    <hyperlink ref="F1673" r:id="rId132" xr:uid="{00000000-0004-0000-0400-000083000000}"/>
    <hyperlink ref="F1677" r:id="rId133" xr:uid="{00000000-0004-0000-0400-000084000000}"/>
    <hyperlink ref="F1681" r:id="rId134" xr:uid="{00000000-0004-0000-0400-000085000000}"/>
    <hyperlink ref="F1685" r:id="rId135" xr:uid="{00000000-0004-0000-0400-000086000000}"/>
    <hyperlink ref="F1690" r:id="rId136" xr:uid="{00000000-0004-0000-0400-000087000000}"/>
    <hyperlink ref="F1710" r:id="rId137" xr:uid="{00000000-0004-0000-0400-000088000000}"/>
    <hyperlink ref="F1730" r:id="rId138" xr:uid="{00000000-0004-0000-0400-000089000000}"/>
    <hyperlink ref="F1733" r:id="rId139" xr:uid="{00000000-0004-0000-0400-00008A000000}"/>
    <hyperlink ref="F1757" r:id="rId140" xr:uid="{00000000-0004-0000-0400-00008B000000}"/>
    <hyperlink ref="F1763" r:id="rId141" xr:uid="{00000000-0004-0000-0400-00008C000000}"/>
    <hyperlink ref="F1766" r:id="rId142" xr:uid="{00000000-0004-0000-0400-00008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2222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04.b - Elektro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2223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315" t="s">
        <v>894</v>
      </c>
      <c r="F77" s="317"/>
      <c r="G77" s="317"/>
      <c r="H77" s="317"/>
      <c r="L77" s="32"/>
    </row>
    <row r="78" spans="2:12" s="1" customFormat="1" ht="12" customHeight="1">
      <c r="B78" s="32"/>
      <c r="C78" s="27" t="s">
        <v>895</v>
      </c>
      <c r="L78" s="32"/>
    </row>
    <row r="79" spans="2:12" s="1" customFormat="1" ht="16.5" customHeight="1">
      <c r="B79" s="32"/>
      <c r="E79" s="279" t="str">
        <f>E11</f>
        <v>SO 04.b - Elektro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283</v>
      </c>
      <c r="F88" s="121" t="s">
        <v>284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146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2224</v>
      </c>
      <c r="F89" s="129" t="s">
        <v>2225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146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149</v>
      </c>
      <c r="E90" s="132" t="s">
        <v>2226</v>
      </c>
      <c r="F90" s="133" t="s">
        <v>2225</v>
      </c>
      <c r="G90" s="134" t="s">
        <v>2227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241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241</v>
      </c>
      <c r="BM90" s="142" t="s">
        <v>2228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Ocsa6Ll2gEp+8cmLxzhMjoFUc9rjKK90roGHCKMiMZMbAEtp+YeKyGhi0gvYlHhfBjLo8qV+vKsaOrG7bBP9Iw==" saltValue="5BPd2BcOXP2j7kb0B3GcEOXwzwy43gjHVtlxVJ+9HPj+kwkdDLKTGE2TZDqK4lv3vkg/2pOZlnGuSY8kjIFY9A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FFEB-0347-48B4-9FF2-231BB519D536}">
  <dimension ref="A3:S248"/>
  <sheetViews>
    <sheetView view="pageBreakPreview" topLeftCell="B211" zoomScale="120" zoomScaleNormal="120" zoomScaleSheetLayoutView="120" workbookViewId="0">
      <selection activeCell="I246" sqref="I246"/>
    </sheetView>
  </sheetViews>
  <sheetFormatPr defaultRowHeight="12.75"/>
  <cols>
    <col min="1" max="1" width="11" style="327" customWidth="1"/>
    <col min="2" max="2" width="5.83203125" style="327" customWidth="1"/>
    <col min="3" max="3" width="89.5" style="327" customWidth="1"/>
    <col min="4" max="4" width="9.1640625" style="327" customWidth="1"/>
    <col min="5" max="5" width="14.6640625" style="327" customWidth="1"/>
    <col min="6" max="6" width="17" style="327" customWidth="1"/>
    <col min="7" max="7" width="3.6640625" style="327" customWidth="1"/>
    <col min="8" max="8" width="16.83203125" style="327" customWidth="1"/>
    <col min="9" max="9" width="14.1640625" style="327" bestFit="1" customWidth="1"/>
    <col min="10" max="11" width="12.6640625" style="327" bestFit="1" customWidth="1"/>
    <col min="12" max="12" width="14.5" style="327" bestFit="1" customWidth="1"/>
    <col min="13" max="13" width="12.6640625" style="327" bestFit="1" customWidth="1"/>
    <col min="14" max="14" width="14.5" style="327" bestFit="1" customWidth="1"/>
    <col min="15" max="256" width="9.33203125" style="327"/>
    <col min="257" max="257" width="11" style="327" customWidth="1"/>
    <col min="258" max="258" width="5.83203125" style="327" customWidth="1"/>
    <col min="259" max="259" width="89.5" style="327" customWidth="1"/>
    <col min="260" max="260" width="9.1640625" style="327" customWidth="1"/>
    <col min="261" max="261" width="14.6640625" style="327" customWidth="1"/>
    <col min="262" max="262" width="17" style="327" customWidth="1"/>
    <col min="263" max="263" width="3.6640625" style="327" customWidth="1"/>
    <col min="264" max="264" width="16.83203125" style="327" customWidth="1"/>
    <col min="265" max="265" width="14.1640625" style="327" bestFit="1" customWidth="1"/>
    <col min="266" max="267" width="12.6640625" style="327" bestFit="1" customWidth="1"/>
    <col min="268" max="268" width="14.5" style="327" bestFit="1" customWidth="1"/>
    <col min="269" max="269" width="12.6640625" style="327" bestFit="1" customWidth="1"/>
    <col min="270" max="270" width="14.5" style="327" bestFit="1" customWidth="1"/>
    <col min="271" max="512" width="9.33203125" style="327"/>
    <col min="513" max="513" width="11" style="327" customWidth="1"/>
    <col min="514" max="514" width="5.83203125" style="327" customWidth="1"/>
    <col min="515" max="515" width="89.5" style="327" customWidth="1"/>
    <col min="516" max="516" width="9.1640625" style="327" customWidth="1"/>
    <col min="517" max="517" width="14.6640625" style="327" customWidth="1"/>
    <col min="518" max="518" width="17" style="327" customWidth="1"/>
    <col min="519" max="519" width="3.6640625" style="327" customWidth="1"/>
    <col min="520" max="520" width="16.83203125" style="327" customWidth="1"/>
    <col min="521" max="521" width="14.1640625" style="327" bestFit="1" customWidth="1"/>
    <col min="522" max="523" width="12.6640625" style="327" bestFit="1" customWidth="1"/>
    <col min="524" max="524" width="14.5" style="327" bestFit="1" customWidth="1"/>
    <col min="525" max="525" width="12.6640625" style="327" bestFit="1" customWidth="1"/>
    <col min="526" max="526" width="14.5" style="327" bestFit="1" customWidth="1"/>
    <col min="527" max="768" width="9.33203125" style="327"/>
    <col min="769" max="769" width="11" style="327" customWidth="1"/>
    <col min="770" max="770" width="5.83203125" style="327" customWidth="1"/>
    <col min="771" max="771" width="89.5" style="327" customWidth="1"/>
    <col min="772" max="772" width="9.1640625" style="327" customWidth="1"/>
    <col min="773" max="773" width="14.6640625" style="327" customWidth="1"/>
    <col min="774" max="774" width="17" style="327" customWidth="1"/>
    <col min="775" max="775" width="3.6640625" style="327" customWidth="1"/>
    <col min="776" max="776" width="16.83203125" style="327" customWidth="1"/>
    <col min="777" max="777" width="14.1640625" style="327" bestFit="1" customWidth="1"/>
    <col min="778" max="779" width="12.6640625" style="327" bestFit="1" customWidth="1"/>
    <col min="780" max="780" width="14.5" style="327" bestFit="1" customWidth="1"/>
    <col min="781" max="781" width="12.6640625" style="327" bestFit="1" customWidth="1"/>
    <col min="782" max="782" width="14.5" style="327" bestFit="1" customWidth="1"/>
    <col min="783" max="1024" width="9.33203125" style="327"/>
    <col min="1025" max="1025" width="11" style="327" customWidth="1"/>
    <col min="1026" max="1026" width="5.83203125" style="327" customWidth="1"/>
    <col min="1027" max="1027" width="89.5" style="327" customWidth="1"/>
    <col min="1028" max="1028" width="9.1640625" style="327" customWidth="1"/>
    <col min="1029" max="1029" width="14.6640625" style="327" customWidth="1"/>
    <col min="1030" max="1030" width="17" style="327" customWidth="1"/>
    <col min="1031" max="1031" width="3.6640625" style="327" customWidth="1"/>
    <col min="1032" max="1032" width="16.83203125" style="327" customWidth="1"/>
    <col min="1033" max="1033" width="14.1640625" style="327" bestFit="1" customWidth="1"/>
    <col min="1034" max="1035" width="12.6640625" style="327" bestFit="1" customWidth="1"/>
    <col min="1036" max="1036" width="14.5" style="327" bestFit="1" customWidth="1"/>
    <col min="1037" max="1037" width="12.6640625" style="327" bestFit="1" customWidth="1"/>
    <col min="1038" max="1038" width="14.5" style="327" bestFit="1" customWidth="1"/>
    <col min="1039" max="1280" width="9.33203125" style="327"/>
    <col min="1281" max="1281" width="11" style="327" customWidth="1"/>
    <col min="1282" max="1282" width="5.83203125" style="327" customWidth="1"/>
    <col min="1283" max="1283" width="89.5" style="327" customWidth="1"/>
    <col min="1284" max="1284" width="9.1640625" style="327" customWidth="1"/>
    <col min="1285" max="1285" width="14.6640625" style="327" customWidth="1"/>
    <col min="1286" max="1286" width="17" style="327" customWidth="1"/>
    <col min="1287" max="1287" width="3.6640625" style="327" customWidth="1"/>
    <col min="1288" max="1288" width="16.83203125" style="327" customWidth="1"/>
    <col min="1289" max="1289" width="14.1640625" style="327" bestFit="1" customWidth="1"/>
    <col min="1290" max="1291" width="12.6640625" style="327" bestFit="1" customWidth="1"/>
    <col min="1292" max="1292" width="14.5" style="327" bestFit="1" customWidth="1"/>
    <col min="1293" max="1293" width="12.6640625" style="327" bestFit="1" customWidth="1"/>
    <col min="1294" max="1294" width="14.5" style="327" bestFit="1" customWidth="1"/>
    <col min="1295" max="1536" width="9.33203125" style="327"/>
    <col min="1537" max="1537" width="11" style="327" customWidth="1"/>
    <col min="1538" max="1538" width="5.83203125" style="327" customWidth="1"/>
    <col min="1539" max="1539" width="89.5" style="327" customWidth="1"/>
    <col min="1540" max="1540" width="9.1640625" style="327" customWidth="1"/>
    <col min="1541" max="1541" width="14.6640625" style="327" customWidth="1"/>
    <col min="1542" max="1542" width="17" style="327" customWidth="1"/>
    <col min="1543" max="1543" width="3.6640625" style="327" customWidth="1"/>
    <col min="1544" max="1544" width="16.83203125" style="327" customWidth="1"/>
    <col min="1545" max="1545" width="14.1640625" style="327" bestFit="1" customWidth="1"/>
    <col min="1546" max="1547" width="12.6640625" style="327" bestFit="1" customWidth="1"/>
    <col min="1548" max="1548" width="14.5" style="327" bestFit="1" customWidth="1"/>
    <col min="1549" max="1549" width="12.6640625" style="327" bestFit="1" customWidth="1"/>
    <col min="1550" max="1550" width="14.5" style="327" bestFit="1" customWidth="1"/>
    <col min="1551" max="1792" width="9.33203125" style="327"/>
    <col min="1793" max="1793" width="11" style="327" customWidth="1"/>
    <col min="1794" max="1794" width="5.83203125" style="327" customWidth="1"/>
    <col min="1795" max="1795" width="89.5" style="327" customWidth="1"/>
    <col min="1796" max="1796" width="9.1640625" style="327" customWidth="1"/>
    <col min="1797" max="1797" width="14.6640625" style="327" customWidth="1"/>
    <col min="1798" max="1798" width="17" style="327" customWidth="1"/>
    <col min="1799" max="1799" width="3.6640625" style="327" customWidth="1"/>
    <col min="1800" max="1800" width="16.83203125" style="327" customWidth="1"/>
    <col min="1801" max="1801" width="14.1640625" style="327" bestFit="1" customWidth="1"/>
    <col min="1802" max="1803" width="12.6640625" style="327" bestFit="1" customWidth="1"/>
    <col min="1804" max="1804" width="14.5" style="327" bestFit="1" customWidth="1"/>
    <col min="1805" max="1805" width="12.6640625" style="327" bestFit="1" customWidth="1"/>
    <col min="1806" max="1806" width="14.5" style="327" bestFit="1" customWidth="1"/>
    <col min="1807" max="2048" width="9.33203125" style="327"/>
    <col min="2049" max="2049" width="11" style="327" customWidth="1"/>
    <col min="2050" max="2050" width="5.83203125" style="327" customWidth="1"/>
    <col min="2051" max="2051" width="89.5" style="327" customWidth="1"/>
    <col min="2052" max="2052" width="9.1640625" style="327" customWidth="1"/>
    <col min="2053" max="2053" width="14.6640625" style="327" customWidth="1"/>
    <col min="2054" max="2054" width="17" style="327" customWidth="1"/>
    <col min="2055" max="2055" width="3.6640625" style="327" customWidth="1"/>
    <col min="2056" max="2056" width="16.83203125" style="327" customWidth="1"/>
    <col min="2057" max="2057" width="14.1640625" style="327" bestFit="1" customWidth="1"/>
    <col min="2058" max="2059" width="12.6640625" style="327" bestFit="1" customWidth="1"/>
    <col min="2060" max="2060" width="14.5" style="327" bestFit="1" customWidth="1"/>
    <col min="2061" max="2061" width="12.6640625" style="327" bestFit="1" customWidth="1"/>
    <col min="2062" max="2062" width="14.5" style="327" bestFit="1" customWidth="1"/>
    <col min="2063" max="2304" width="9.33203125" style="327"/>
    <col min="2305" max="2305" width="11" style="327" customWidth="1"/>
    <col min="2306" max="2306" width="5.83203125" style="327" customWidth="1"/>
    <col min="2307" max="2307" width="89.5" style="327" customWidth="1"/>
    <col min="2308" max="2308" width="9.1640625" style="327" customWidth="1"/>
    <col min="2309" max="2309" width="14.6640625" style="327" customWidth="1"/>
    <col min="2310" max="2310" width="17" style="327" customWidth="1"/>
    <col min="2311" max="2311" width="3.6640625" style="327" customWidth="1"/>
    <col min="2312" max="2312" width="16.83203125" style="327" customWidth="1"/>
    <col min="2313" max="2313" width="14.1640625" style="327" bestFit="1" customWidth="1"/>
    <col min="2314" max="2315" width="12.6640625" style="327" bestFit="1" customWidth="1"/>
    <col min="2316" max="2316" width="14.5" style="327" bestFit="1" customWidth="1"/>
    <col min="2317" max="2317" width="12.6640625" style="327" bestFit="1" customWidth="1"/>
    <col min="2318" max="2318" width="14.5" style="327" bestFit="1" customWidth="1"/>
    <col min="2319" max="2560" width="9.33203125" style="327"/>
    <col min="2561" max="2561" width="11" style="327" customWidth="1"/>
    <col min="2562" max="2562" width="5.83203125" style="327" customWidth="1"/>
    <col min="2563" max="2563" width="89.5" style="327" customWidth="1"/>
    <col min="2564" max="2564" width="9.1640625" style="327" customWidth="1"/>
    <col min="2565" max="2565" width="14.6640625" style="327" customWidth="1"/>
    <col min="2566" max="2566" width="17" style="327" customWidth="1"/>
    <col min="2567" max="2567" width="3.6640625" style="327" customWidth="1"/>
    <col min="2568" max="2568" width="16.83203125" style="327" customWidth="1"/>
    <col min="2569" max="2569" width="14.1640625" style="327" bestFit="1" customWidth="1"/>
    <col min="2570" max="2571" width="12.6640625" style="327" bestFit="1" customWidth="1"/>
    <col min="2572" max="2572" width="14.5" style="327" bestFit="1" customWidth="1"/>
    <col min="2573" max="2573" width="12.6640625" style="327" bestFit="1" customWidth="1"/>
    <col min="2574" max="2574" width="14.5" style="327" bestFit="1" customWidth="1"/>
    <col min="2575" max="2816" width="9.33203125" style="327"/>
    <col min="2817" max="2817" width="11" style="327" customWidth="1"/>
    <col min="2818" max="2818" width="5.83203125" style="327" customWidth="1"/>
    <col min="2819" max="2819" width="89.5" style="327" customWidth="1"/>
    <col min="2820" max="2820" width="9.1640625" style="327" customWidth="1"/>
    <col min="2821" max="2821" width="14.6640625" style="327" customWidth="1"/>
    <col min="2822" max="2822" width="17" style="327" customWidth="1"/>
    <col min="2823" max="2823" width="3.6640625" style="327" customWidth="1"/>
    <col min="2824" max="2824" width="16.83203125" style="327" customWidth="1"/>
    <col min="2825" max="2825" width="14.1640625" style="327" bestFit="1" customWidth="1"/>
    <col min="2826" max="2827" width="12.6640625" style="327" bestFit="1" customWidth="1"/>
    <col min="2828" max="2828" width="14.5" style="327" bestFit="1" customWidth="1"/>
    <col min="2829" max="2829" width="12.6640625" style="327" bestFit="1" customWidth="1"/>
    <col min="2830" max="2830" width="14.5" style="327" bestFit="1" customWidth="1"/>
    <col min="2831" max="3072" width="9.33203125" style="327"/>
    <col min="3073" max="3073" width="11" style="327" customWidth="1"/>
    <col min="3074" max="3074" width="5.83203125" style="327" customWidth="1"/>
    <col min="3075" max="3075" width="89.5" style="327" customWidth="1"/>
    <col min="3076" max="3076" width="9.1640625" style="327" customWidth="1"/>
    <col min="3077" max="3077" width="14.6640625" style="327" customWidth="1"/>
    <col min="3078" max="3078" width="17" style="327" customWidth="1"/>
    <col min="3079" max="3079" width="3.6640625" style="327" customWidth="1"/>
    <col min="3080" max="3080" width="16.83203125" style="327" customWidth="1"/>
    <col min="3081" max="3081" width="14.1640625" style="327" bestFit="1" customWidth="1"/>
    <col min="3082" max="3083" width="12.6640625" style="327" bestFit="1" customWidth="1"/>
    <col min="3084" max="3084" width="14.5" style="327" bestFit="1" customWidth="1"/>
    <col min="3085" max="3085" width="12.6640625" style="327" bestFit="1" customWidth="1"/>
    <col min="3086" max="3086" width="14.5" style="327" bestFit="1" customWidth="1"/>
    <col min="3087" max="3328" width="9.33203125" style="327"/>
    <col min="3329" max="3329" width="11" style="327" customWidth="1"/>
    <col min="3330" max="3330" width="5.83203125" style="327" customWidth="1"/>
    <col min="3331" max="3331" width="89.5" style="327" customWidth="1"/>
    <col min="3332" max="3332" width="9.1640625" style="327" customWidth="1"/>
    <col min="3333" max="3333" width="14.6640625" style="327" customWidth="1"/>
    <col min="3334" max="3334" width="17" style="327" customWidth="1"/>
    <col min="3335" max="3335" width="3.6640625" style="327" customWidth="1"/>
    <col min="3336" max="3336" width="16.83203125" style="327" customWidth="1"/>
    <col min="3337" max="3337" width="14.1640625" style="327" bestFit="1" customWidth="1"/>
    <col min="3338" max="3339" width="12.6640625" style="327" bestFit="1" customWidth="1"/>
    <col min="3340" max="3340" width="14.5" style="327" bestFit="1" customWidth="1"/>
    <col min="3341" max="3341" width="12.6640625" style="327" bestFit="1" customWidth="1"/>
    <col min="3342" max="3342" width="14.5" style="327" bestFit="1" customWidth="1"/>
    <col min="3343" max="3584" width="9.33203125" style="327"/>
    <col min="3585" max="3585" width="11" style="327" customWidth="1"/>
    <col min="3586" max="3586" width="5.83203125" style="327" customWidth="1"/>
    <col min="3587" max="3587" width="89.5" style="327" customWidth="1"/>
    <col min="3588" max="3588" width="9.1640625" style="327" customWidth="1"/>
    <col min="3589" max="3589" width="14.6640625" style="327" customWidth="1"/>
    <col min="3590" max="3590" width="17" style="327" customWidth="1"/>
    <col min="3591" max="3591" width="3.6640625" style="327" customWidth="1"/>
    <col min="3592" max="3592" width="16.83203125" style="327" customWidth="1"/>
    <col min="3593" max="3593" width="14.1640625" style="327" bestFit="1" customWidth="1"/>
    <col min="3594" max="3595" width="12.6640625" style="327" bestFit="1" customWidth="1"/>
    <col min="3596" max="3596" width="14.5" style="327" bestFit="1" customWidth="1"/>
    <col min="3597" max="3597" width="12.6640625" style="327" bestFit="1" customWidth="1"/>
    <col min="3598" max="3598" width="14.5" style="327" bestFit="1" customWidth="1"/>
    <col min="3599" max="3840" width="9.33203125" style="327"/>
    <col min="3841" max="3841" width="11" style="327" customWidth="1"/>
    <col min="3842" max="3842" width="5.83203125" style="327" customWidth="1"/>
    <col min="3843" max="3843" width="89.5" style="327" customWidth="1"/>
    <col min="3844" max="3844" width="9.1640625" style="327" customWidth="1"/>
    <col min="3845" max="3845" width="14.6640625" style="327" customWidth="1"/>
    <col min="3846" max="3846" width="17" style="327" customWidth="1"/>
    <col min="3847" max="3847" width="3.6640625" style="327" customWidth="1"/>
    <col min="3848" max="3848" width="16.83203125" style="327" customWidth="1"/>
    <col min="3849" max="3849" width="14.1640625" style="327" bestFit="1" customWidth="1"/>
    <col min="3850" max="3851" width="12.6640625" style="327" bestFit="1" customWidth="1"/>
    <col min="3852" max="3852" width="14.5" style="327" bestFit="1" customWidth="1"/>
    <col min="3853" max="3853" width="12.6640625" style="327" bestFit="1" customWidth="1"/>
    <col min="3854" max="3854" width="14.5" style="327" bestFit="1" customWidth="1"/>
    <col min="3855" max="4096" width="9.33203125" style="327"/>
    <col min="4097" max="4097" width="11" style="327" customWidth="1"/>
    <col min="4098" max="4098" width="5.83203125" style="327" customWidth="1"/>
    <col min="4099" max="4099" width="89.5" style="327" customWidth="1"/>
    <col min="4100" max="4100" width="9.1640625" style="327" customWidth="1"/>
    <col min="4101" max="4101" width="14.6640625" style="327" customWidth="1"/>
    <col min="4102" max="4102" width="17" style="327" customWidth="1"/>
    <col min="4103" max="4103" width="3.6640625" style="327" customWidth="1"/>
    <col min="4104" max="4104" width="16.83203125" style="327" customWidth="1"/>
    <col min="4105" max="4105" width="14.1640625" style="327" bestFit="1" customWidth="1"/>
    <col min="4106" max="4107" width="12.6640625" style="327" bestFit="1" customWidth="1"/>
    <col min="4108" max="4108" width="14.5" style="327" bestFit="1" customWidth="1"/>
    <col min="4109" max="4109" width="12.6640625" style="327" bestFit="1" customWidth="1"/>
    <col min="4110" max="4110" width="14.5" style="327" bestFit="1" customWidth="1"/>
    <col min="4111" max="4352" width="9.33203125" style="327"/>
    <col min="4353" max="4353" width="11" style="327" customWidth="1"/>
    <col min="4354" max="4354" width="5.83203125" style="327" customWidth="1"/>
    <col min="4355" max="4355" width="89.5" style="327" customWidth="1"/>
    <col min="4356" max="4356" width="9.1640625" style="327" customWidth="1"/>
    <col min="4357" max="4357" width="14.6640625" style="327" customWidth="1"/>
    <col min="4358" max="4358" width="17" style="327" customWidth="1"/>
    <col min="4359" max="4359" width="3.6640625" style="327" customWidth="1"/>
    <col min="4360" max="4360" width="16.83203125" style="327" customWidth="1"/>
    <col min="4361" max="4361" width="14.1640625" style="327" bestFit="1" customWidth="1"/>
    <col min="4362" max="4363" width="12.6640625" style="327" bestFit="1" customWidth="1"/>
    <col min="4364" max="4364" width="14.5" style="327" bestFit="1" customWidth="1"/>
    <col min="4365" max="4365" width="12.6640625" style="327" bestFit="1" customWidth="1"/>
    <col min="4366" max="4366" width="14.5" style="327" bestFit="1" customWidth="1"/>
    <col min="4367" max="4608" width="9.33203125" style="327"/>
    <col min="4609" max="4609" width="11" style="327" customWidth="1"/>
    <col min="4610" max="4610" width="5.83203125" style="327" customWidth="1"/>
    <col min="4611" max="4611" width="89.5" style="327" customWidth="1"/>
    <col min="4612" max="4612" width="9.1640625" style="327" customWidth="1"/>
    <col min="4613" max="4613" width="14.6640625" style="327" customWidth="1"/>
    <col min="4614" max="4614" width="17" style="327" customWidth="1"/>
    <col min="4615" max="4615" width="3.6640625" style="327" customWidth="1"/>
    <col min="4616" max="4616" width="16.83203125" style="327" customWidth="1"/>
    <col min="4617" max="4617" width="14.1640625" style="327" bestFit="1" customWidth="1"/>
    <col min="4618" max="4619" width="12.6640625" style="327" bestFit="1" customWidth="1"/>
    <col min="4620" max="4620" width="14.5" style="327" bestFit="1" customWidth="1"/>
    <col min="4621" max="4621" width="12.6640625" style="327" bestFit="1" customWidth="1"/>
    <col min="4622" max="4622" width="14.5" style="327" bestFit="1" customWidth="1"/>
    <col min="4623" max="4864" width="9.33203125" style="327"/>
    <col min="4865" max="4865" width="11" style="327" customWidth="1"/>
    <col min="4866" max="4866" width="5.83203125" style="327" customWidth="1"/>
    <col min="4867" max="4867" width="89.5" style="327" customWidth="1"/>
    <col min="4868" max="4868" width="9.1640625" style="327" customWidth="1"/>
    <col min="4869" max="4869" width="14.6640625" style="327" customWidth="1"/>
    <col min="4870" max="4870" width="17" style="327" customWidth="1"/>
    <col min="4871" max="4871" width="3.6640625" style="327" customWidth="1"/>
    <col min="4872" max="4872" width="16.83203125" style="327" customWidth="1"/>
    <col min="4873" max="4873" width="14.1640625" style="327" bestFit="1" customWidth="1"/>
    <col min="4874" max="4875" width="12.6640625" style="327" bestFit="1" customWidth="1"/>
    <col min="4876" max="4876" width="14.5" style="327" bestFit="1" customWidth="1"/>
    <col min="4877" max="4877" width="12.6640625" style="327" bestFit="1" customWidth="1"/>
    <col min="4878" max="4878" width="14.5" style="327" bestFit="1" customWidth="1"/>
    <col min="4879" max="5120" width="9.33203125" style="327"/>
    <col min="5121" max="5121" width="11" style="327" customWidth="1"/>
    <col min="5122" max="5122" width="5.83203125" style="327" customWidth="1"/>
    <col min="5123" max="5123" width="89.5" style="327" customWidth="1"/>
    <col min="5124" max="5124" width="9.1640625" style="327" customWidth="1"/>
    <col min="5125" max="5125" width="14.6640625" style="327" customWidth="1"/>
    <col min="5126" max="5126" width="17" style="327" customWidth="1"/>
    <col min="5127" max="5127" width="3.6640625" style="327" customWidth="1"/>
    <col min="5128" max="5128" width="16.83203125" style="327" customWidth="1"/>
    <col min="5129" max="5129" width="14.1640625" style="327" bestFit="1" customWidth="1"/>
    <col min="5130" max="5131" width="12.6640625" style="327" bestFit="1" customWidth="1"/>
    <col min="5132" max="5132" width="14.5" style="327" bestFit="1" customWidth="1"/>
    <col min="5133" max="5133" width="12.6640625" style="327" bestFit="1" customWidth="1"/>
    <col min="5134" max="5134" width="14.5" style="327" bestFit="1" customWidth="1"/>
    <col min="5135" max="5376" width="9.33203125" style="327"/>
    <col min="5377" max="5377" width="11" style="327" customWidth="1"/>
    <col min="5378" max="5378" width="5.83203125" style="327" customWidth="1"/>
    <col min="5379" max="5379" width="89.5" style="327" customWidth="1"/>
    <col min="5380" max="5380" width="9.1640625" style="327" customWidth="1"/>
    <col min="5381" max="5381" width="14.6640625" style="327" customWidth="1"/>
    <col min="5382" max="5382" width="17" style="327" customWidth="1"/>
    <col min="5383" max="5383" width="3.6640625" style="327" customWidth="1"/>
    <col min="5384" max="5384" width="16.83203125" style="327" customWidth="1"/>
    <col min="5385" max="5385" width="14.1640625" style="327" bestFit="1" customWidth="1"/>
    <col min="5386" max="5387" width="12.6640625" style="327" bestFit="1" customWidth="1"/>
    <col min="5388" max="5388" width="14.5" style="327" bestFit="1" customWidth="1"/>
    <col min="5389" max="5389" width="12.6640625" style="327" bestFit="1" customWidth="1"/>
    <col min="5390" max="5390" width="14.5" style="327" bestFit="1" customWidth="1"/>
    <col min="5391" max="5632" width="9.33203125" style="327"/>
    <col min="5633" max="5633" width="11" style="327" customWidth="1"/>
    <col min="5634" max="5634" width="5.83203125" style="327" customWidth="1"/>
    <col min="5635" max="5635" width="89.5" style="327" customWidth="1"/>
    <col min="5636" max="5636" width="9.1640625" style="327" customWidth="1"/>
    <col min="5637" max="5637" width="14.6640625" style="327" customWidth="1"/>
    <col min="5638" max="5638" width="17" style="327" customWidth="1"/>
    <col min="5639" max="5639" width="3.6640625" style="327" customWidth="1"/>
    <col min="5640" max="5640" width="16.83203125" style="327" customWidth="1"/>
    <col min="5641" max="5641" width="14.1640625" style="327" bestFit="1" customWidth="1"/>
    <col min="5642" max="5643" width="12.6640625" style="327" bestFit="1" customWidth="1"/>
    <col min="5644" max="5644" width="14.5" style="327" bestFit="1" customWidth="1"/>
    <col min="5645" max="5645" width="12.6640625" style="327" bestFit="1" customWidth="1"/>
    <col min="5646" max="5646" width="14.5" style="327" bestFit="1" customWidth="1"/>
    <col min="5647" max="5888" width="9.33203125" style="327"/>
    <col min="5889" max="5889" width="11" style="327" customWidth="1"/>
    <col min="5890" max="5890" width="5.83203125" style="327" customWidth="1"/>
    <col min="5891" max="5891" width="89.5" style="327" customWidth="1"/>
    <col min="5892" max="5892" width="9.1640625" style="327" customWidth="1"/>
    <col min="5893" max="5893" width="14.6640625" style="327" customWidth="1"/>
    <col min="5894" max="5894" width="17" style="327" customWidth="1"/>
    <col min="5895" max="5895" width="3.6640625" style="327" customWidth="1"/>
    <col min="5896" max="5896" width="16.83203125" style="327" customWidth="1"/>
    <col min="5897" max="5897" width="14.1640625" style="327" bestFit="1" customWidth="1"/>
    <col min="5898" max="5899" width="12.6640625" style="327" bestFit="1" customWidth="1"/>
    <col min="5900" max="5900" width="14.5" style="327" bestFit="1" customWidth="1"/>
    <col min="5901" max="5901" width="12.6640625" style="327" bestFit="1" customWidth="1"/>
    <col min="5902" max="5902" width="14.5" style="327" bestFit="1" customWidth="1"/>
    <col min="5903" max="6144" width="9.33203125" style="327"/>
    <col min="6145" max="6145" width="11" style="327" customWidth="1"/>
    <col min="6146" max="6146" width="5.83203125" style="327" customWidth="1"/>
    <col min="6147" max="6147" width="89.5" style="327" customWidth="1"/>
    <col min="6148" max="6148" width="9.1640625" style="327" customWidth="1"/>
    <col min="6149" max="6149" width="14.6640625" style="327" customWidth="1"/>
    <col min="6150" max="6150" width="17" style="327" customWidth="1"/>
    <col min="6151" max="6151" width="3.6640625" style="327" customWidth="1"/>
    <col min="6152" max="6152" width="16.83203125" style="327" customWidth="1"/>
    <col min="6153" max="6153" width="14.1640625" style="327" bestFit="1" customWidth="1"/>
    <col min="6154" max="6155" width="12.6640625" style="327" bestFit="1" customWidth="1"/>
    <col min="6156" max="6156" width="14.5" style="327" bestFit="1" customWidth="1"/>
    <col min="6157" max="6157" width="12.6640625" style="327" bestFit="1" customWidth="1"/>
    <col min="6158" max="6158" width="14.5" style="327" bestFit="1" customWidth="1"/>
    <col min="6159" max="6400" width="9.33203125" style="327"/>
    <col min="6401" max="6401" width="11" style="327" customWidth="1"/>
    <col min="6402" max="6402" width="5.83203125" style="327" customWidth="1"/>
    <col min="6403" max="6403" width="89.5" style="327" customWidth="1"/>
    <col min="6404" max="6404" width="9.1640625" style="327" customWidth="1"/>
    <col min="6405" max="6405" width="14.6640625" style="327" customWidth="1"/>
    <col min="6406" max="6406" width="17" style="327" customWidth="1"/>
    <col min="6407" max="6407" width="3.6640625" style="327" customWidth="1"/>
    <col min="6408" max="6408" width="16.83203125" style="327" customWidth="1"/>
    <col min="6409" max="6409" width="14.1640625" style="327" bestFit="1" customWidth="1"/>
    <col min="6410" max="6411" width="12.6640625" style="327" bestFit="1" customWidth="1"/>
    <col min="6412" max="6412" width="14.5" style="327" bestFit="1" customWidth="1"/>
    <col min="6413" max="6413" width="12.6640625" style="327" bestFit="1" customWidth="1"/>
    <col min="6414" max="6414" width="14.5" style="327" bestFit="1" customWidth="1"/>
    <col min="6415" max="6656" width="9.33203125" style="327"/>
    <col min="6657" max="6657" width="11" style="327" customWidth="1"/>
    <col min="6658" max="6658" width="5.83203125" style="327" customWidth="1"/>
    <col min="6659" max="6659" width="89.5" style="327" customWidth="1"/>
    <col min="6660" max="6660" width="9.1640625" style="327" customWidth="1"/>
    <col min="6661" max="6661" width="14.6640625" style="327" customWidth="1"/>
    <col min="6662" max="6662" width="17" style="327" customWidth="1"/>
    <col min="6663" max="6663" width="3.6640625" style="327" customWidth="1"/>
    <col min="6664" max="6664" width="16.83203125" style="327" customWidth="1"/>
    <col min="6665" max="6665" width="14.1640625" style="327" bestFit="1" customWidth="1"/>
    <col min="6666" max="6667" width="12.6640625" style="327" bestFit="1" customWidth="1"/>
    <col min="6668" max="6668" width="14.5" style="327" bestFit="1" customWidth="1"/>
    <col min="6669" max="6669" width="12.6640625" style="327" bestFit="1" customWidth="1"/>
    <col min="6670" max="6670" width="14.5" style="327" bestFit="1" customWidth="1"/>
    <col min="6671" max="6912" width="9.33203125" style="327"/>
    <col min="6913" max="6913" width="11" style="327" customWidth="1"/>
    <col min="6914" max="6914" width="5.83203125" style="327" customWidth="1"/>
    <col min="6915" max="6915" width="89.5" style="327" customWidth="1"/>
    <col min="6916" max="6916" width="9.1640625" style="327" customWidth="1"/>
    <col min="6917" max="6917" width="14.6640625" style="327" customWidth="1"/>
    <col min="6918" max="6918" width="17" style="327" customWidth="1"/>
    <col min="6919" max="6919" width="3.6640625" style="327" customWidth="1"/>
    <col min="6920" max="6920" width="16.83203125" style="327" customWidth="1"/>
    <col min="6921" max="6921" width="14.1640625" style="327" bestFit="1" customWidth="1"/>
    <col min="6922" max="6923" width="12.6640625" style="327" bestFit="1" customWidth="1"/>
    <col min="6924" max="6924" width="14.5" style="327" bestFit="1" customWidth="1"/>
    <col min="6925" max="6925" width="12.6640625" style="327" bestFit="1" customWidth="1"/>
    <col min="6926" max="6926" width="14.5" style="327" bestFit="1" customWidth="1"/>
    <col min="6927" max="7168" width="9.33203125" style="327"/>
    <col min="7169" max="7169" width="11" style="327" customWidth="1"/>
    <col min="7170" max="7170" width="5.83203125" style="327" customWidth="1"/>
    <col min="7171" max="7171" width="89.5" style="327" customWidth="1"/>
    <col min="7172" max="7172" width="9.1640625" style="327" customWidth="1"/>
    <col min="7173" max="7173" width="14.6640625" style="327" customWidth="1"/>
    <col min="7174" max="7174" width="17" style="327" customWidth="1"/>
    <col min="7175" max="7175" width="3.6640625" style="327" customWidth="1"/>
    <col min="7176" max="7176" width="16.83203125" style="327" customWidth="1"/>
    <col min="7177" max="7177" width="14.1640625" style="327" bestFit="1" customWidth="1"/>
    <col min="7178" max="7179" width="12.6640625" style="327" bestFit="1" customWidth="1"/>
    <col min="7180" max="7180" width="14.5" style="327" bestFit="1" customWidth="1"/>
    <col min="7181" max="7181" width="12.6640625" style="327" bestFit="1" customWidth="1"/>
    <col min="7182" max="7182" width="14.5" style="327" bestFit="1" customWidth="1"/>
    <col min="7183" max="7424" width="9.33203125" style="327"/>
    <col min="7425" max="7425" width="11" style="327" customWidth="1"/>
    <col min="7426" max="7426" width="5.83203125" style="327" customWidth="1"/>
    <col min="7427" max="7427" width="89.5" style="327" customWidth="1"/>
    <col min="7428" max="7428" width="9.1640625" style="327" customWidth="1"/>
    <col min="7429" max="7429" width="14.6640625" style="327" customWidth="1"/>
    <col min="7430" max="7430" width="17" style="327" customWidth="1"/>
    <col min="7431" max="7431" width="3.6640625" style="327" customWidth="1"/>
    <col min="7432" max="7432" width="16.83203125" style="327" customWidth="1"/>
    <col min="7433" max="7433" width="14.1640625" style="327" bestFit="1" customWidth="1"/>
    <col min="7434" max="7435" width="12.6640625" style="327" bestFit="1" customWidth="1"/>
    <col min="7436" max="7436" width="14.5" style="327" bestFit="1" customWidth="1"/>
    <col min="7437" max="7437" width="12.6640625" style="327" bestFit="1" customWidth="1"/>
    <col min="7438" max="7438" width="14.5" style="327" bestFit="1" customWidth="1"/>
    <col min="7439" max="7680" width="9.33203125" style="327"/>
    <col min="7681" max="7681" width="11" style="327" customWidth="1"/>
    <col min="7682" max="7682" width="5.83203125" style="327" customWidth="1"/>
    <col min="7683" max="7683" width="89.5" style="327" customWidth="1"/>
    <col min="7684" max="7684" width="9.1640625" style="327" customWidth="1"/>
    <col min="7685" max="7685" width="14.6640625" style="327" customWidth="1"/>
    <col min="7686" max="7686" width="17" style="327" customWidth="1"/>
    <col min="7687" max="7687" width="3.6640625" style="327" customWidth="1"/>
    <col min="7688" max="7688" width="16.83203125" style="327" customWidth="1"/>
    <col min="7689" max="7689" width="14.1640625" style="327" bestFit="1" customWidth="1"/>
    <col min="7690" max="7691" width="12.6640625" style="327" bestFit="1" customWidth="1"/>
    <col min="7692" max="7692" width="14.5" style="327" bestFit="1" customWidth="1"/>
    <col min="7693" max="7693" width="12.6640625" style="327" bestFit="1" customWidth="1"/>
    <col min="7694" max="7694" width="14.5" style="327" bestFit="1" customWidth="1"/>
    <col min="7695" max="7936" width="9.33203125" style="327"/>
    <col min="7937" max="7937" width="11" style="327" customWidth="1"/>
    <col min="7938" max="7938" width="5.83203125" style="327" customWidth="1"/>
    <col min="7939" max="7939" width="89.5" style="327" customWidth="1"/>
    <col min="7940" max="7940" width="9.1640625" style="327" customWidth="1"/>
    <col min="7941" max="7941" width="14.6640625" style="327" customWidth="1"/>
    <col min="7942" max="7942" width="17" style="327" customWidth="1"/>
    <col min="7943" max="7943" width="3.6640625" style="327" customWidth="1"/>
    <col min="7944" max="7944" width="16.83203125" style="327" customWidth="1"/>
    <col min="7945" max="7945" width="14.1640625" style="327" bestFit="1" customWidth="1"/>
    <col min="7946" max="7947" width="12.6640625" style="327" bestFit="1" customWidth="1"/>
    <col min="7948" max="7948" width="14.5" style="327" bestFit="1" customWidth="1"/>
    <col min="7949" max="7949" width="12.6640625" style="327" bestFit="1" customWidth="1"/>
    <col min="7950" max="7950" width="14.5" style="327" bestFit="1" customWidth="1"/>
    <col min="7951" max="8192" width="9.33203125" style="327"/>
    <col min="8193" max="8193" width="11" style="327" customWidth="1"/>
    <col min="8194" max="8194" width="5.83203125" style="327" customWidth="1"/>
    <col min="8195" max="8195" width="89.5" style="327" customWidth="1"/>
    <col min="8196" max="8196" width="9.1640625" style="327" customWidth="1"/>
    <col min="8197" max="8197" width="14.6640625" style="327" customWidth="1"/>
    <col min="8198" max="8198" width="17" style="327" customWidth="1"/>
    <col min="8199" max="8199" width="3.6640625" style="327" customWidth="1"/>
    <col min="8200" max="8200" width="16.83203125" style="327" customWidth="1"/>
    <col min="8201" max="8201" width="14.1640625" style="327" bestFit="1" customWidth="1"/>
    <col min="8202" max="8203" width="12.6640625" style="327" bestFit="1" customWidth="1"/>
    <col min="8204" max="8204" width="14.5" style="327" bestFit="1" customWidth="1"/>
    <col min="8205" max="8205" width="12.6640625" style="327" bestFit="1" customWidth="1"/>
    <col min="8206" max="8206" width="14.5" style="327" bestFit="1" customWidth="1"/>
    <col min="8207" max="8448" width="9.33203125" style="327"/>
    <col min="8449" max="8449" width="11" style="327" customWidth="1"/>
    <col min="8450" max="8450" width="5.83203125" style="327" customWidth="1"/>
    <col min="8451" max="8451" width="89.5" style="327" customWidth="1"/>
    <col min="8452" max="8452" width="9.1640625" style="327" customWidth="1"/>
    <col min="8453" max="8453" width="14.6640625" style="327" customWidth="1"/>
    <col min="8454" max="8454" width="17" style="327" customWidth="1"/>
    <col min="8455" max="8455" width="3.6640625" style="327" customWidth="1"/>
    <col min="8456" max="8456" width="16.83203125" style="327" customWidth="1"/>
    <col min="8457" max="8457" width="14.1640625" style="327" bestFit="1" customWidth="1"/>
    <col min="8458" max="8459" width="12.6640625" style="327" bestFit="1" customWidth="1"/>
    <col min="8460" max="8460" width="14.5" style="327" bestFit="1" customWidth="1"/>
    <col min="8461" max="8461" width="12.6640625" style="327" bestFit="1" customWidth="1"/>
    <col min="8462" max="8462" width="14.5" style="327" bestFit="1" customWidth="1"/>
    <col min="8463" max="8704" width="9.33203125" style="327"/>
    <col min="8705" max="8705" width="11" style="327" customWidth="1"/>
    <col min="8706" max="8706" width="5.83203125" style="327" customWidth="1"/>
    <col min="8707" max="8707" width="89.5" style="327" customWidth="1"/>
    <col min="8708" max="8708" width="9.1640625" style="327" customWidth="1"/>
    <col min="8709" max="8709" width="14.6640625" style="327" customWidth="1"/>
    <col min="8710" max="8710" width="17" style="327" customWidth="1"/>
    <col min="8711" max="8711" width="3.6640625" style="327" customWidth="1"/>
    <col min="8712" max="8712" width="16.83203125" style="327" customWidth="1"/>
    <col min="8713" max="8713" width="14.1640625" style="327" bestFit="1" customWidth="1"/>
    <col min="8714" max="8715" width="12.6640625" style="327" bestFit="1" customWidth="1"/>
    <col min="8716" max="8716" width="14.5" style="327" bestFit="1" customWidth="1"/>
    <col min="8717" max="8717" width="12.6640625" style="327" bestFit="1" customWidth="1"/>
    <col min="8718" max="8718" width="14.5" style="327" bestFit="1" customWidth="1"/>
    <col min="8719" max="8960" width="9.33203125" style="327"/>
    <col min="8961" max="8961" width="11" style="327" customWidth="1"/>
    <col min="8962" max="8962" width="5.83203125" style="327" customWidth="1"/>
    <col min="8963" max="8963" width="89.5" style="327" customWidth="1"/>
    <col min="8964" max="8964" width="9.1640625" style="327" customWidth="1"/>
    <col min="8965" max="8965" width="14.6640625" style="327" customWidth="1"/>
    <col min="8966" max="8966" width="17" style="327" customWidth="1"/>
    <col min="8967" max="8967" width="3.6640625" style="327" customWidth="1"/>
    <col min="8968" max="8968" width="16.83203125" style="327" customWidth="1"/>
    <col min="8969" max="8969" width="14.1640625" style="327" bestFit="1" customWidth="1"/>
    <col min="8970" max="8971" width="12.6640625" style="327" bestFit="1" customWidth="1"/>
    <col min="8972" max="8972" width="14.5" style="327" bestFit="1" customWidth="1"/>
    <col min="8973" max="8973" width="12.6640625" style="327" bestFit="1" customWidth="1"/>
    <col min="8974" max="8974" width="14.5" style="327" bestFit="1" customWidth="1"/>
    <col min="8975" max="9216" width="9.33203125" style="327"/>
    <col min="9217" max="9217" width="11" style="327" customWidth="1"/>
    <col min="9218" max="9218" width="5.83203125" style="327" customWidth="1"/>
    <col min="9219" max="9219" width="89.5" style="327" customWidth="1"/>
    <col min="9220" max="9220" width="9.1640625" style="327" customWidth="1"/>
    <col min="9221" max="9221" width="14.6640625" style="327" customWidth="1"/>
    <col min="9222" max="9222" width="17" style="327" customWidth="1"/>
    <col min="9223" max="9223" width="3.6640625" style="327" customWidth="1"/>
    <col min="9224" max="9224" width="16.83203125" style="327" customWidth="1"/>
    <col min="9225" max="9225" width="14.1640625" style="327" bestFit="1" customWidth="1"/>
    <col min="9226" max="9227" width="12.6640625" style="327" bestFit="1" customWidth="1"/>
    <col min="9228" max="9228" width="14.5" style="327" bestFit="1" customWidth="1"/>
    <col min="9229" max="9229" width="12.6640625" style="327" bestFit="1" customWidth="1"/>
    <col min="9230" max="9230" width="14.5" style="327" bestFit="1" customWidth="1"/>
    <col min="9231" max="9472" width="9.33203125" style="327"/>
    <col min="9473" max="9473" width="11" style="327" customWidth="1"/>
    <col min="9474" max="9474" width="5.83203125" style="327" customWidth="1"/>
    <col min="9475" max="9475" width="89.5" style="327" customWidth="1"/>
    <col min="9476" max="9476" width="9.1640625" style="327" customWidth="1"/>
    <col min="9477" max="9477" width="14.6640625" style="327" customWidth="1"/>
    <col min="9478" max="9478" width="17" style="327" customWidth="1"/>
    <col min="9479" max="9479" width="3.6640625" style="327" customWidth="1"/>
    <col min="9480" max="9480" width="16.83203125" style="327" customWidth="1"/>
    <col min="9481" max="9481" width="14.1640625" style="327" bestFit="1" customWidth="1"/>
    <col min="9482" max="9483" width="12.6640625" style="327" bestFit="1" customWidth="1"/>
    <col min="9484" max="9484" width="14.5" style="327" bestFit="1" customWidth="1"/>
    <col min="9485" max="9485" width="12.6640625" style="327" bestFit="1" customWidth="1"/>
    <col min="9486" max="9486" width="14.5" style="327" bestFit="1" customWidth="1"/>
    <col min="9487" max="9728" width="9.33203125" style="327"/>
    <col min="9729" max="9729" width="11" style="327" customWidth="1"/>
    <col min="9730" max="9730" width="5.83203125" style="327" customWidth="1"/>
    <col min="9731" max="9731" width="89.5" style="327" customWidth="1"/>
    <col min="9732" max="9732" width="9.1640625" style="327" customWidth="1"/>
    <col min="9733" max="9733" width="14.6640625" style="327" customWidth="1"/>
    <col min="9734" max="9734" width="17" style="327" customWidth="1"/>
    <col min="9735" max="9735" width="3.6640625" style="327" customWidth="1"/>
    <col min="9736" max="9736" width="16.83203125" style="327" customWidth="1"/>
    <col min="9737" max="9737" width="14.1640625" style="327" bestFit="1" customWidth="1"/>
    <col min="9738" max="9739" width="12.6640625" style="327" bestFit="1" customWidth="1"/>
    <col min="9740" max="9740" width="14.5" style="327" bestFit="1" customWidth="1"/>
    <col min="9741" max="9741" width="12.6640625" style="327" bestFit="1" customWidth="1"/>
    <col min="9742" max="9742" width="14.5" style="327" bestFit="1" customWidth="1"/>
    <col min="9743" max="9984" width="9.33203125" style="327"/>
    <col min="9985" max="9985" width="11" style="327" customWidth="1"/>
    <col min="9986" max="9986" width="5.83203125" style="327" customWidth="1"/>
    <col min="9987" max="9987" width="89.5" style="327" customWidth="1"/>
    <col min="9988" max="9988" width="9.1640625" style="327" customWidth="1"/>
    <col min="9989" max="9989" width="14.6640625" style="327" customWidth="1"/>
    <col min="9990" max="9990" width="17" style="327" customWidth="1"/>
    <col min="9991" max="9991" width="3.6640625" style="327" customWidth="1"/>
    <col min="9992" max="9992" width="16.83203125" style="327" customWidth="1"/>
    <col min="9993" max="9993" width="14.1640625" style="327" bestFit="1" customWidth="1"/>
    <col min="9994" max="9995" width="12.6640625" style="327" bestFit="1" customWidth="1"/>
    <col min="9996" max="9996" width="14.5" style="327" bestFit="1" customWidth="1"/>
    <col min="9997" max="9997" width="12.6640625" style="327" bestFit="1" customWidth="1"/>
    <col min="9998" max="9998" width="14.5" style="327" bestFit="1" customWidth="1"/>
    <col min="9999" max="10240" width="9.33203125" style="327"/>
    <col min="10241" max="10241" width="11" style="327" customWidth="1"/>
    <col min="10242" max="10242" width="5.83203125" style="327" customWidth="1"/>
    <col min="10243" max="10243" width="89.5" style="327" customWidth="1"/>
    <col min="10244" max="10244" width="9.1640625" style="327" customWidth="1"/>
    <col min="10245" max="10245" width="14.6640625" style="327" customWidth="1"/>
    <col min="10246" max="10246" width="17" style="327" customWidth="1"/>
    <col min="10247" max="10247" width="3.6640625" style="327" customWidth="1"/>
    <col min="10248" max="10248" width="16.83203125" style="327" customWidth="1"/>
    <col min="10249" max="10249" width="14.1640625" style="327" bestFit="1" customWidth="1"/>
    <col min="10250" max="10251" width="12.6640625" style="327" bestFit="1" customWidth="1"/>
    <col min="10252" max="10252" width="14.5" style="327" bestFit="1" customWidth="1"/>
    <col min="10253" max="10253" width="12.6640625" style="327" bestFit="1" customWidth="1"/>
    <col min="10254" max="10254" width="14.5" style="327" bestFit="1" customWidth="1"/>
    <col min="10255" max="10496" width="9.33203125" style="327"/>
    <col min="10497" max="10497" width="11" style="327" customWidth="1"/>
    <col min="10498" max="10498" width="5.83203125" style="327" customWidth="1"/>
    <col min="10499" max="10499" width="89.5" style="327" customWidth="1"/>
    <col min="10500" max="10500" width="9.1640625" style="327" customWidth="1"/>
    <col min="10501" max="10501" width="14.6640625" style="327" customWidth="1"/>
    <col min="10502" max="10502" width="17" style="327" customWidth="1"/>
    <col min="10503" max="10503" width="3.6640625" style="327" customWidth="1"/>
    <col min="10504" max="10504" width="16.83203125" style="327" customWidth="1"/>
    <col min="10505" max="10505" width="14.1640625" style="327" bestFit="1" customWidth="1"/>
    <col min="10506" max="10507" width="12.6640625" style="327" bestFit="1" customWidth="1"/>
    <col min="10508" max="10508" width="14.5" style="327" bestFit="1" customWidth="1"/>
    <col min="10509" max="10509" width="12.6640625" style="327" bestFit="1" customWidth="1"/>
    <col min="10510" max="10510" width="14.5" style="327" bestFit="1" customWidth="1"/>
    <col min="10511" max="10752" width="9.33203125" style="327"/>
    <col min="10753" max="10753" width="11" style="327" customWidth="1"/>
    <col min="10754" max="10754" width="5.83203125" style="327" customWidth="1"/>
    <col min="10755" max="10755" width="89.5" style="327" customWidth="1"/>
    <col min="10756" max="10756" width="9.1640625" style="327" customWidth="1"/>
    <col min="10757" max="10757" width="14.6640625" style="327" customWidth="1"/>
    <col min="10758" max="10758" width="17" style="327" customWidth="1"/>
    <col min="10759" max="10759" width="3.6640625" style="327" customWidth="1"/>
    <col min="10760" max="10760" width="16.83203125" style="327" customWidth="1"/>
    <col min="10761" max="10761" width="14.1640625" style="327" bestFit="1" customWidth="1"/>
    <col min="10762" max="10763" width="12.6640625" style="327" bestFit="1" customWidth="1"/>
    <col min="10764" max="10764" width="14.5" style="327" bestFit="1" customWidth="1"/>
    <col min="10765" max="10765" width="12.6640625" style="327" bestFit="1" customWidth="1"/>
    <col min="10766" max="10766" width="14.5" style="327" bestFit="1" customWidth="1"/>
    <col min="10767" max="11008" width="9.33203125" style="327"/>
    <col min="11009" max="11009" width="11" style="327" customWidth="1"/>
    <col min="11010" max="11010" width="5.83203125" style="327" customWidth="1"/>
    <col min="11011" max="11011" width="89.5" style="327" customWidth="1"/>
    <col min="11012" max="11012" width="9.1640625" style="327" customWidth="1"/>
    <col min="11013" max="11013" width="14.6640625" style="327" customWidth="1"/>
    <col min="11014" max="11014" width="17" style="327" customWidth="1"/>
    <col min="11015" max="11015" width="3.6640625" style="327" customWidth="1"/>
    <col min="11016" max="11016" width="16.83203125" style="327" customWidth="1"/>
    <col min="11017" max="11017" width="14.1640625" style="327" bestFit="1" customWidth="1"/>
    <col min="11018" max="11019" width="12.6640625" style="327" bestFit="1" customWidth="1"/>
    <col min="11020" max="11020" width="14.5" style="327" bestFit="1" customWidth="1"/>
    <col min="11021" max="11021" width="12.6640625" style="327" bestFit="1" customWidth="1"/>
    <col min="11022" max="11022" width="14.5" style="327" bestFit="1" customWidth="1"/>
    <col min="11023" max="11264" width="9.33203125" style="327"/>
    <col min="11265" max="11265" width="11" style="327" customWidth="1"/>
    <col min="11266" max="11266" width="5.83203125" style="327" customWidth="1"/>
    <col min="11267" max="11267" width="89.5" style="327" customWidth="1"/>
    <col min="11268" max="11268" width="9.1640625" style="327" customWidth="1"/>
    <col min="11269" max="11269" width="14.6640625" style="327" customWidth="1"/>
    <col min="11270" max="11270" width="17" style="327" customWidth="1"/>
    <col min="11271" max="11271" width="3.6640625" style="327" customWidth="1"/>
    <col min="11272" max="11272" width="16.83203125" style="327" customWidth="1"/>
    <col min="11273" max="11273" width="14.1640625" style="327" bestFit="1" customWidth="1"/>
    <col min="11274" max="11275" width="12.6640625" style="327" bestFit="1" customWidth="1"/>
    <col min="11276" max="11276" width="14.5" style="327" bestFit="1" customWidth="1"/>
    <col min="11277" max="11277" width="12.6640625" style="327" bestFit="1" customWidth="1"/>
    <col min="11278" max="11278" width="14.5" style="327" bestFit="1" customWidth="1"/>
    <col min="11279" max="11520" width="9.33203125" style="327"/>
    <col min="11521" max="11521" width="11" style="327" customWidth="1"/>
    <col min="11522" max="11522" width="5.83203125" style="327" customWidth="1"/>
    <col min="11523" max="11523" width="89.5" style="327" customWidth="1"/>
    <col min="11524" max="11524" width="9.1640625" style="327" customWidth="1"/>
    <col min="11525" max="11525" width="14.6640625" style="327" customWidth="1"/>
    <col min="11526" max="11526" width="17" style="327" customWidth="1"/>
    <col min="11527" max="11527" width="3.6640625" style="327" customWidth="1"/>
    <col min="11528" max="11528" width="16.83203125" style="327" customWidth="1"/>
    <col min="11529" max="11529" width="14.1640625" style="327" bestFit="1" customWidth="1"/>
    <col min="11530" max="11531" width="12.6640625" style="327" bestFit="1" customWidth="1"/>
    <col min="11532" max="11532" width="14.5" style="327" bestFit="1" customWidth="1"/>
    <col min="11533" max="11533" width="12.6640625" style="327" bestFit="1" customWidth="1"/>
    <col min="11534" max="11534" width="14.5" style="327" bestFit="1" customWidth="1"/>
    <col min="11535" max="11776" width="9.33203125" style="327"/>
    <col min="11777" max="11777" width="11" style="327" customWidth="1"/>
    <col min="11778" max="11778" width="5.83203125" style="327" customWidth="1"/>
    <col min="11779" max="11779" width="89.5" style="327" customWidth="1"/>
    <col min="11780" max="11780" width="9.1640625" style="327" customWidth="1"/>
    <col min="11781" max="11781" width="14.6640625" style="327" customWidth="1"/>
    <col min="11782" max="11782" width="17" style="327" customWidth="1"/>
    <col min="11783" max="11783" width="3.6640625" style="327" customWidth="1"/>
    <col min="11784" max="11784" width="16.83203125" style="327" customWidth="1"/>
    <col min="11785" max="11785" width="14.1640625" style="327" bestFit="1" customWidth="1"/>
    <col min="11786" max="11787" width="12.6640625" style="327" bestFit="1" customWidth="1"/>
    <col min="11788" max="11788" width="14.5" style="327" bestFit="1" customWidth="1"/>
    <col min="11789" max="11789" width="12.6640625" style="327" bestFit="1" customWidth="1"/>
    <col min="11790" max="11790" width="14.5" style="327" bestFit="1" customWidth="1"/>
    <col min="11791" max="12032" width="9.33203125" style="327"/>
    <col min="12033" max="12033" width="11" style="327" customWidth="1"/>
    <col min="12034" max="12034" width="5.83203125" style="327" customWidth="1"/>
    <col min="12035" max="12035" width="89.5" style="327" customWidth="1"/>
    <col min="12036" max="12036" width="9.1640625" style="327" customWidth="1"/>
    <col min="12037" max="12037" width="14.6640625" style="327" customWidth="1"/>
    <col min="12038" max="12038" width="17" style="327" customWidth="1"/>
    <col min="12039" max="12039" width="3.6640625" style="327" customWidth="1"/>
    <col min="12040" max="12040" width="16.83203125" style="327" customWidth="1"/>
    <col min="12041" max="12041" width="14.1640625" style="327" bestFit="1" customWidth="1"/>
    <col min="12042" max="12043" width="12.6640625" style="327" bestFit="1" customWidth="1"/>
    <col min="12044" max="12044" width="14.5" style="327" bestFit="1" customWidth="1"/>
    <col min="12045" max="12045" width="12.6640625" style="327" bestFit="1" customWidth="1"/>
    <col min="12046" max="12046" width="14.5" style="327" bestFit="1" customWidth="1"/>
    <col min="12047" max="12288" width="9.33203125" style="327"/>
    <col min="12289" max="12289" width="11" style="327" customWidth="1"/>
    <col min="12290" max="12290" width="5.83203125" style="327" customWidth="1"/>
    <col min="12291" max="12291" width="89.5" style="327" customWidth="1"/>
    <col min="12292" max="12292" width="9.1640625" style="327" customWidth="1"/>
    <col min="12293" max="12293" width="14.6640625" style="327" customWidth="1"/>
    <col min="12294" max="12294" width="17" style="327" customWidth="1"/>
    <col min="12295" max="12295" width="3.6640625" style="327" customWidth="1"/>
    <col min="12296" max="12296" width="16.83203125" style="327" customWidth="1"/>
    <col min="12297" max="12297" width="14.1640625" style="327" bestFit="1" customWidth="1"/>
    <col min="12298" max="12299" width="12.6640625" style="327" bestFit="1" customWidth="1"/>
    <col min="12300" max="12300" width="14.5" style="327" bestFit="1" customWidth="1"/>
    <col min="12301" max="12301" width="12.6640625" style="327" bestFit="1" customWidth="1"/>
    <col min="12302" max="12302" width="14.5" style="327" bestFit="1" customWidth="1"/>
    <col min="12303" max="12544" width="9.33203125" style="327"/>
    <col min="12545" max="12545" width="11" style="327" customWidth="1"/>
    <col min="12546" max="12546" width="5.83203125" style="327" customWidth="1"/>
    <col min="12547" max="12547" width="89.5" style="327" customWidth="1"/>
    <col min="12548" max="12548" width="9.1640625" style="327" customWidth="1"/>
    <col min="12549" max="12549" width="14.6640625" style="327" customWidth="1"/>
    <col min="12550" max="12550" width="17" style="327" customWidth="1"/>
    <col min="12551" max="12551" width="3.6640625" style="327" customWidth="1"/>
    <col min="12552" max="12552" width="16.83203125" style="327" customWidth="1"/>
    <col min="12553" max="12553" width="14.1640625" style="327" bestFit="1" customWidth="1"/>
    <col min="12554" max="12555" width="12.6640625" style="327" bestFit="1" customWidth="1"/>
    <col min="12556" max="12556" width="14.5" style="327" bestFit="1" customWidth="1"/>
    <col min="12557" max="12557" width="12.6640625" style="327" bestFit="1" customWidth="1"/>
    <col min="12558" max="12558" width="14.5" style="327" bestFit="1" customWidth="1"/>
    <col min="12559" max="12800" width="9.33203125" style="327"/>
    <col min="12801" max="12801" width="11" style="327" customWidth="1"/>
    <col min="12802" max="12802" width="5.83203125" style="327" customWidth="1"/>
    <col min="12803" max="12803" width="89.5" style="327" customWidth="1"/>
    <col min="12804" max="12804" width="9.1640625" style="327" customWidth="1"/>
    <col min="12805" max="12805" width="14.6640625" style="327" customWidth="1"/>
    <col min="12806" max="12806" width="17" style="327" customWidth="1"/>
    <col min="12807" max="12807" width="3.6640625" style="327" customWidth="1"/>
    <col min="12808" max="12808" width="16.83203125" style="327" customWidth="1"/>
    <col min="12809" max="12809" width="14.1640625" style="327" bestFit="1" customWidth="1"/>
    <col min="12810" max="12811" width="12.6640625" style="327" bestFit="1" customWidth="1"/>
    <col min="12812" max="12812" width="14.5" style="327" bestFit="1" customWidth="1"/>
    <col min="12813" max="12813" width="12.6640625" style="327" bestFit="1" customWidth="1"/>
    <col min="12814" max="12814" width="14.5" style="327" bestFit="1" customWidth="1"/>
    <col min="12815" max="13056" width="9.33203125" style="327"/>
    <col min="13057" max="13057" width="11" style="327" customWidth="1"/>
    <col min="13058" max="13058" width="5.83203125" style="327" customWidth="1"/>
    <col min="13059" max="13059" width="89.5" style="327" customWidth="1"/>
    <col min="13060" max="13060" width="9.1640625" style="327" customWidth="1"/>
    <col min="13061" max="13061" width="14.6640625" style="327" customWidth="1"/>
    <col min="13062" max="13062" width="17" style="327" customWidth="1"/>
    <col min="13063" max="13063" width="3.6640625" style="327" customWidth="1"/>
    <col min="13064" max="13064" width="16.83203125" style="327" customWidth="1"/>
    <col min="13065" max="13065" width="14.1640625" style="327" bestFit="1" customWidth="1"/>
    <col min="13066" max="13067" width="12.6640625" style="327" bestFit="1" customWidth="1"/>
    <col min="13068" max="13068" width="14.5" style="327" bestFit="1" customWidth="1"/>
    <col min="13069" max="13069" width="12.6640625" style="327" bestFit="1" customWidth="1"/>
    <col min="13070" max="13070" width="14.5" style="327" bestFit="1" customWidth="1"/>
    <col min="13071" max="13312" width="9.33203125" style="327"/>
    <col min="13313" max="13313" width="11" style="327" customWidth="1"/>
    <col min="13314" max="13314" width="5.83203125" style="327" customWidth="1"/>
    <col min="13315" max="13315" width="89.5" style="327" customWidth="1"/>
    <col min="13316" max="13316" width="9.1640625" style="327" customWidth="1"/>
    <col min="13317" max="13317" width="14.6640625" style="327" customWidth="1"/>
    <col min="13318" max="13318" width="17" style="327" customWidth="1"/>
    <col min="13319" max="13319" width="3.6640625" style="327" customWidth="1"/>
    <col min="13320" max="13320" width="16.83203125" style="327" customWidth="1"/>
    <col min="13321" max="13321" width="14.1640625" style="327" bestFit="1" customWidth="1"/>
    <col min="13322" max="13323" width="12.6640625" style="327" bestFit="1" customWidth="1"/>
    <col min="13324" max="13324" width="14.5" style="327" bestFit="1" customWidth="1"/>
    <col min="13325" max="13325" width="12.6640625" style="327" bestFit="1" customWidth="1"/>
    <col min="13326" max="13326" width="14.5" style="327" bestFit="1" customWidth="1"/>
    <col min="13327" max="13568" width="9.33203125" style="327"/>
    <col min="13569" max="13569" width="11" style="327" customWidth="1"/>
    <col min="13570" max="13570" width="5.83203125" style="327" customWidth="1"/>
    <col min="13571" max="13571" width="89.5" style="327" customWidth="1"/>
    <col min="13572" max="13572" width="9.1640625" style="327" customWidth="1"/>
    <col min="13573" max="13573" width="14.6640625" style="327" customWidth="1"/>
    <col min="13574" max="13574" width="17" style="327" customWidth="1"/>
    <col min="13575" max="13575" width="3.6640625" style="327" customWidth="1"/>
    <col min="13576" max="13576" width="16.83203125" style="327" customWidth="1"/>
    <col min="13577" max="13577" width="14.1640625" style="327" bestFit="1" customWidth="1"/>
    <col min="13578" max="13579" width="12.6640625" style="327" bestFit="1" customWidth="1"/>
    <col min="13580" max="13580" width="14.5" style="327" bestFit="1" customWidth="1"/>
    <col min="13581" max="13581" width="12.6640625" style="327" bestFit="1" customWidth="1"/>
    <col min="13582" max="13582" width="14.5" style="327" bestFit="1" customWidth="1"/>
    <col min="13583" max="13824" width="9.33203125" style="327"/>
    <col min="13825" max="13825" width="11" style="327" customWidth="1"/>
    <col min="13826" max="13826" width="5.83203125" style="327" customWidth="1"/>
    <col min="13827" max="13827" width="89.5" style="327" customWidth="1"/>
    <col min="13828" max="13828" width="9.1640625" style="327" customWidth="1"/>
    <col min="13829" max="13829" width="14.6640625" style="327" customWidth="1"/>
    <col min="13830" max="13830" width="17" style="327" customWidth="1"/>
    <col min="13831" max="13831" width="3.6640625" style="327" customWidth="1"/>
    <col min="13832" max="13832" width="16.83203125" style="327" customWidth="1"/>
    <col min="13833" max="13833" width="14.1640625" style="327" bestFit="1" customWidth="1"/>
    <col min="13834" max="13835" width="12.6640625" style="327" bestFit="1" customWidth="1"/>
    <col min="13836" max="13836" width="14.5" style="327" bestFit="1" customWidth="1"/>
    <col min="13837" max="13837" width="12.6640625" style="327" bestFit="1" customWidth="1"/>
    <col min="13838" max="13838" width="14.5" style="327" bestFit="1" customWidth="1"/>
    <col min="13839" max="14080" width="9.33203125" style="327"/>
    <col min="14081" max="14081" width="11" style="327" customWidth="1"/>
    <col min="14082" max="14082" width="5.83203125" style="327" customWidth="1"/>
    <col min="14083" max="14083" width="89.5" style="327" customWidth="1"/>
    <col min="14084" max="14084" width="9.1640625" style="327" customWidth="1"/>
    <col min="14085" max="14085" width="14.6640625" style="327" customWidth="1"/>
    <col min="14086" max="14086" width="17" style="327" customWidth="1"/>
    <col min="14087" max="14087" width="3.6640625" style="327" customWidth="1"/>
    <col min="14088" max="14088" width="16.83203125" style="327" customWidth="1"/>
    <col min="14089" max="14089" width="14.1640625" style="327" bestFit="1" customWidth="1"/>
    <col min="14090" max="14091" width="12.6640625" style="327" bestFit="1" customWidth="1"/>
    <col min="14092" max="14092" width="14.5" style="327" bestFit="1" customWidth="1"/>
    <col min="14093" max="14093" width="12.6640625" style="327" bestFit="1" customWidth="1"/>
    <col min="14094" max="14094" width="14.5" style="327" bestFit="1" customWidth="1"/>
    <col min="14095" max="14336" width="9.33203125" style="327"/>
    <col min="14337" max="14337" width="11" style="327" customWidth="1"/>
    <col min="14338" max="14338" width="5.83203125" style="327" customWidth="1"/>
    <col min="14339" max="14339" width="89.5" style="327" customWidth="1"/>
    <col min="14340" max="14340" width="9.1640625" style="327" customWidth="1"/>
    <col min="14341" max="14341" width="14.6640625" style="327" customWidth="1"/>
    <col min="14342" max="14342" width="17" style="327" customWidth="1"/>
    <col min="14343" max="14343" width="3.6640625" style="327" customWidth="1"/>
    <col min="14344" max="14344" width="16.83203125" style="327" customWidth="1"/>
    <col min="14345" max="14345" width="14.1640625" style="327" bestFit="1" customWidth="1"/>
    <col min="14346" max="14347" width="12.6640625" style="327" bestFit="1" customWidth="1"/>
    <col min="14348" max="14348" width="14.5" style="327" bestFit="1" customWidth="1"/>
    <col min="14349" max="14349" width="12.6640625" style="327" bestFit="1" customWidth="1"/>
    <col min="14350" max="14350" width="14.5" style="327" bestFit="1" customWidth="1"/>
    <col min="14351" max="14592" width="9.33203125" style="327"/>
    <col min="14593" max="14593" width="11" style="327" customWidth="1"/>
    <col min="14594" max="14594" width="5.83203125" style="327" customWidth="1"/>
    <col min="14595" max="14595" width="89.5" style="327" customWidth="1"/>
    <col min="14596" max="14596" width="9.1640625" style="327" customWidth="1"/>
    <col min="14597" max="14597" width="14.6640625" style="327" customWidth="1"/>
    <col min="14598" max="14598" width="17" style="327" customWidth="1"/>
    <col min="14599" max="14599" width="3.6640625" style="327" customWidth="1"/>
    <col min="14600" max="14600" width="16.83203125" style="327" customWidth="1"/>
    <col min="14601" max="14601" width="14.1640625" style="327" bestFit="1" customWidth="1"/>
    <col min="14602" max="14603" width="12.6640625" style="327" bestFit="1" customWidth="1"/>
    <col min="14604" max="14604" width="14.5" style="327" bestFit="1" customWidth="1"/>
    <col min="14605" max="14605" width="12.6640625" style="327" bestFit="1" customWidth="1"/>
    <col min="14606" max="14606" width="14.5" style="327" bestFit="1" customWidth="1"/>
    <col min="14607" max="14848" width="9.33203125" style="327"/>
    <col min="14849" max="14849" width="11" style="327" customWidth="1"/>
    <col min="14850" max="14850" width="5.83203125" style="327" customWidth="1"/>
    <col min="14851" max="14851" width="89.5" style="327" customWidth="1"/>
    <col min="14852" max="14852" width="9.1640625" style="327" customWidth="1"/>
    <col min="14853" max="14853" width="14.6640625" style="327" customWidth="1"/>
    <col min="14854" max="14854" width="17" style="327" customWidth="1"/>
    <col min="14855" max="14855" width="3.6640625" style="327" customWidth="1"/>
    <col min="14856" max="14856" width="16.83203125" style="327" customWidth="1"/>
    <col min="14857" max="14857" width="14.1640625" style="327" bestFit="1" customWidth="1"/>
    <col min="14858" max="14859" width="12.6640625" style="327" bestFit="1" customWidth="1"/>
    <col min="14860" max="14860" width="14.5" style="327" bestFit="1" customWidth="1"/>
    <col min="14861" max="14861" width="12.6640625" style="327" bestFit="1" customWidth="1"/>
    <col min="14862" max="14862" width="14.5" style="327" bestFit="1" customWidth="1"/>
    <col min="14863" max="15104" width="9.33203125" style="327"/>
    <col min="15105" max="15105" width="11" style="327" customWidth="1"/>
    <col min="15106" max="15106" width="5.83203125" style="327" customWidth="1"/>
    <col min="15107" max="15107" width="89.5" style="327" customWidth="1"/>
    <col min="15108" max="15108" width="9.1640625" style="327" customWidth="1"/>
    <col min="15109" max="15109" width="14.6640625" style="327" customWidth="1"/>
    <col min="15110" max="15110" width="17" style="327" customWidth="1"/>
    <col min="15111" max="15111" width="3.6640625" style="327" customWidth="1"/>
    <col min="15112" max="15112" width="16.83203125" style="327" customWidth="1"/>
    <col min="15113" max="15113" width="14.1640625" style="327" bestFit="1" customWidth="1"/>
    <col min="15114" max="15115" width="12.6640625" style="327" bestFit="1" customWidth="1"/>
    <col min="15116" max="15116" width="14.5" style="327" bestFit="1" customWidth="1"/>
    <col min="15117" max="15117" width="12.6640625" style="327" bestFit="1" customWidth="1"/>
    <col min="15118" max="15118" width="14.5" style="327" bestFit="1" customWidth="1"/>
    <col min="15119" max="15360" width="9.33203125" style="327"/>
    <col min="15361" max="15361" width="11" style="327" customWidth="1"/>
    <col min="15362" max="15362" width="5.83203125" style="327" customWidth="1"/>
    <col min="15363" max="15363" width="89.5" style="327" customWidth="1"/>
    <col min="15364" max="15364" width="9.1640625" style="327" customWidth="1"/>
    <col min="15365" max="15365" width="14.6640625" style="327" customWidth="1"/>
    <col min="15366" max="15366" width="17" style="327" customWidth="1"/>
    <col min="15367" max="15367" width="3.6640625" style="327" customWidth="1"/>
    <col min="15368" max="15368" width="16.83203125" style="327" customWidth="1"/>
    <col min="15369" max="15369" width="14.1640625" style="327" bestFit="1" customWidth="1"/>
    <col min="15370" max="15371" width="12.6640625" style="327" bestFit="1" customWidth="1"/>
    <col min="15372" max="15372" width="14.5" style="327" bestFit="1" customWidth="1"/>
    <col min="15373" max="15373" width="12.6640625" style="327" bestFit="1" customWidth="1"/>
    <col min="15374" max="15374" width="14.5" style="327" bestFit="1" customWidth="1"/>
    <col min="15375" max="15616" width="9.33203125" style="327"/>
    <col min="15617" max="15617" width="11" style="327" customWidth="1"/>
    <col min="15618" max="15618" width="5.83203125" style="327" customWidth="1"/>
    <col min="15619" max="15619" width="89.5" style="327" customWidth="1"/>
    <col min="15620" max="15620" width="9.1640625" style="327" customWidth="1"/>
    <col min="15621" max="15621" width="14.6640625" style="327" customWidth="1"/>
    <col min="15622" max="15622" width="17" style="327" customWidth="1"/>
    <col min="15623" max="15623" width="3.6640625" style="327" customWidth="1"/>
    <col min="15624" max="15624" width="16.83203125" style="327" customWidth="1"/>
    <col min="15625" max="15625" width="14.1640625" style="327" bestFit="1" customWidth="1"/>
    <col min="15626" max="15627" width="12.6640625" style="327" bestFit="1" customWidth="1"/>
    <col min="15628" max="15628" width="14.5" style="327" bestFit="1" customWidth="1"/>
    <col min="15629" max="15629" width="12.6640625" style="327" bestFit="1" customWidth="1"/>
    <col min="15630" max="15630" width="14.5" style="327" bestFit="1" customWidth="1"/>
    <col min="15631" max="15872" width="9.33203125" style="327"/>
    <col min="15873" max="15873" width="11" style="327" customWidth="1"/>
    <col min="15874" max="15874" width="5.83203125" style="327" customWidth="1"/>
    <col min="15875" max="15875" width="89.5" style="327" customWidth="1"/>
    <col min="15876" max="15876" width="9.1640625" style="327" customWidth="1"/>
    <col min="15877" max="15877" width="14.6640625" style="327" customWidth="1"/>
    <col min="15878" max="15878" width="17" style="327" customWidth="1"/>
    <col min="15879" max="15879" width="3.6640625" style="327" customWidth="1"/>
    <col min="15880" max="15880" width="16.83203125" style="327" customWidth="1"/>
    <col min="15881" max="15881" width="14.1640625" style="327" bestFit="1" customWidth="1"/>
    <col min="15882" max="15883" width="12.6640625" style="327" bestFit="1" customWidth="1"/>
    <col min="15884" max="15884" width="14.5" style="327" bestFit="1" customWidth="1"/>
    <col min="15885" max="15885" width="12.6640625" style="327" bestFit="1" customWidth="1"/>
    <col min="15886" max="15886" width="14.5" style="327" bestFit="1" customWidth="1"/>
    <col min="15887" max="16128" width="9.33203125" style="327"/>
    <col min="16129" max="16129" width="11" style="327" customWidth="1"/>
    <col min="16130" max="16130" width="5.83203125" style="327" customWidth="1"/>
    <col min="16131" max="16131" width="89.5" style="327" customWidth="1"/>
    <col min="16132" max="16132" width="9.1640625" style="327" customWidth="1"/>
    <col min="16133" max="16133" width="14.6640625" style="327" customWidth="1"/>
    <col min="16134" max="16134" width="17" style="327" customWidth="1"/>
    <col min="16135" max="16135" width="3.6640625" style="327" customWidth="1"/>
    <col min="16136" max="16136" width="16.83203125" style="327" customWidth="1"/>
    <col min="16137" max="16137" width="14.1640625" style="327" bestFit="1" customWidth="1"/>
    <col min="16138" max="16139" width="12.6640625" style="327" bestFit="1" customWidth="1"/>
    <col min="16140" max="16140" width="14.5" style="327" bestFit="1" customWidth="1"/>
    <col min="16141" max="16141" width="12.6640625" style="327" bestFit="1" customWidth="1"/>
    <col min="16142" max="16142" width="14.5" style="327" bestFit="1" customWidth="1"/>
    <col min="16143" max="16384" width="9.33203125" style="327"/>
  </cols>
  <sheetData>
    <row r="3" spans="1:6" s="420" customFormat="1" ht="18">
      <c r="A3" s="397"/>
      <c r="B3" s="427" t="s">
        <v>3363</v>
      </c>
      <c r="C3" s="426"/>
      <c r="D3" s="425"/>
      <c r="E3" s="425"/>
      <c r="F3" s="424"/>
    </row>
    <row r="4" spans="1:6" s="420" customFormat="1" ht="18">
      <c r="A4" s="397"/>
      <c r="B4" s="423" t="s">
        <v>3362</v>
      </c>
      <c r="C4" s="422"/>
      <c r="D4" s="421"/>
      <c r="E4" s="421"/>
      <c r="F4" s="421"/>
    </row>
    <row r="5" spans="1:6" s="420" customFormat="1" ht="18">
      <c r="A5" s="397"/>
      <c r="B5" s="423"/>
      <c r="C5" s="422"/>
      <c r="D5" s="421"/>
      <c r="E5" s="421"/>
      <c r="F5" s="421"/>
    </row>
    <row r="6" spans="1:6" s="420" customFormat="1" ht="18">
      <c r="A6" s="397"/>
      <c r="B6" s="396" t="s">
        <v>3361</v>
      </c>
      <c r="C6" s="395"/>
      <c r="D6" s="394"/>
      <c r="E6" s="394"/>
      <c r="F6" s="393"/>
    </row>
    <row r="7" spans="1:6" s="403" customFormat="1" ht="15.75">
      <c r="A7" s="406"/>
      <c r="B7" s="405" t="s">
        <v>3360</v>
      </c>
      <c r="C7" s="404"/>
    </row>
    <row r="9" spans="1:6">
      <c r="C9" s="418" t="s">
        <v>3238</v>
      </c>
      <c r="D9" s="419" t="s">
        <v>3237</v>
      </c>
      <c r="E9" s="418" t="s">
        <v>3236</v>
      </c>
      <c r="F9" s="417" t="s">
        <v>3235</v>
      </c>
    </row>
    <row r="10" spans="1:6">
      <c r="B10" s="416"/>
      <c r="C10" s="414" t="s">
        <v>3359</v>
      </c>
      <c r="D10" s="362">
        <v>1</v>
      </c>
      <c r="E10" s="399">
        <f>F21</f>
        <v>0</v>
      </c>
      <c r="F10" s="399">
        <f>D10*E10</f>
        <v>0</v>
      </c>
    </row>
    <row r="11" spans="1:6">
      <c r="B11" s="416"/>
      <c r="C11" s="414" t="s">
        <v>3358</v>
      </c>
      <c r="D11" s="362">
        <v>1</v>
      </c>
      <c r="E11" s="399">
        <f>F56</f>
        <v>0</v>
      </c>
      <c r="F11" s="399">
        <f>D11*E11</f>
        <v>0</v>
      </c>
    </row>
    <row r="12" spans="1:6">
      <c r="B12" s="416"/>
      <c r="C12" s="414" t="s">
        <v>3357</v>
      </c>
      <c r="D12" s="362">
        <v>1</v>
      </c>
      <c r="E12" s="399">
        <f>F80</f>
        <v>0</v>
      </c>
      <c r="F12" s="399">
        <f>D12*E12</f>
        <v>0</v>
      </c>
    </row>
    <row r="13" spans="1:6">
      <c r="B13" s="415"/>
      <c r="C13" s="414" t="s">
        <v>3356</v>
      </c>
      <c r="D13" s="343">
        <v>1</v>
      </c>
      <c r="E13" s="413">
        <f>F108</f>
        <v>0</v>
      </c>
      <c r="F13" s="399">
        <f>D13*E13</f>
        <v>0</v>
      </c>
    </row>
    <row r="14" spans="1:6" ht="13.5" thickBot="1">
      <c r="B14" s="359" t="s">
        <v>3355</v>
      </c>
      <c r="C14" s="358"/>
      <c r="D14" s="358"/>
      <c r="E14" s="358"/>
      <c r="F14" s="398">
        <f>SUM(F10:F13)</f>
        <v>0</v>
      </c>
    </row>
    <row r="17" spans="2:8" ht="13.5" thickBot="1">
      <c r="B17" s="372" t="s">
        <v>3354</v>
      </c>
      <c r="C17" s="372"/>
      <c r="D17" s="371"/>
      <c r="E17" s="370"/>
      <c r="F17" s="370"/>
      <c r="G17" s="369"/>
      <c r="H17" s="369"/>
    </row>
    <row r="18" spans="2:8" ht="13.5" thickBot="1">
      <c r="B18" s="368" t="s">
        <v>3239</v>
      </c>
      <c r="C18" s="376" t="s">
        <v>3238</v>
      </c>
      <c r="D18" s="368" t="s">
        <v>3237</v>
      </c>
      <c r="E18" s="376" t="s">
        <v>3236</v>
      </c>
      <c r="F18" s="375" t="s">
        <v>3235</v>
      </c>
      <c r="G18" s="329"/>
      <c r="H18" s="412">
        <v>1</v>
      </c>
    </row>
    <row r="19" spans="2:8">
      <c r="B19" s="389"/>
      <c r="C19" s="390" t="s">
        <v>3353</v>
      </c>
      <c r="D19" s="387">
        <v>1</v>
      </c>
      <c r="E19" s="399">
        <f>H19*$H$114</f>
        <v>0</v>
      </c>
      <c r="F19" s="399">
        <f>D19*E19</f>
        <v>0</v>
      </c>
      <c r="H19" s="336">
        <v>0</v>
      </c>
    </row>
    <row r="20" spans="2:8" ht="13.5" thickBot="1">
      <c r="B20" s="389"/>
      <c r="C20" s="390" t="s">
        <v>3352</v>
      </c>
      <c r="D20" s="387">
        <v>3</v>
      </c>
      <c r="E20" s="399">
        <f>H20*$H$114</f>
        <v>0</v>
      </c>
      <c r="F20" s="399">
        <f>D20*E20</f>
        <v>0</v>
      </c>
      <c r="H20" s="336">
        <v>0</v>
      </c>
    </row>
    <row r="21" spans="2:8" ht="13.5" thickBot="1">
      <c r="B21" s="360"/>
      <c r="C21" s="409" t="s">
        <v>3314</v>
      </c>
      <c r="D21" s="408"/>
      <c r="E21" s="408"/>
      <c r="F21" s="407">
        <f>SUM(F19:F20)</f>
        <v>0</v>
      </c>
      <c r="G21" s="329"/>
      <c r="H21" s="329"/>
    </row>
    <row r="25" spans="2:8" ht="13.5" thickBot="1">
      <c r="B25" s="372" t="s">
        <v>3351</v>
      </c>
      <c r="C25" s="372"/>
      <c r="D25" s="371"/>
      <c r="E25" s="370"/>
      <c r="F25" s="370"/>
      <c r="G25" s="369"/>
      <c r="H25" s="369"/>
    </row>
    <row r="26" spans="2:8" ht="13.5" thickBot="1">
      <c r="B26" s="368" t="s">
        <v>3239</v>
      </c>
      <c r="C26" s="376" t="s">
        <v>3238</v>
      </c>
      <c r="D26" s="368" t="s">
        <v>3237</v>
      </c>
      <c r="E26" s="376" t="s">
        <v>3236</v>
      </c>
      <c r="F26" s="375" t="s">
        <v>3235</v>
      </c>
      <c r="G26" s="329"/>
      <c r="H26" s="412">
        <v>1</v>
      </c>
    </row>
    <row r="27" spans="2:8">
      <c r="B27" s="389"/>
      <c r="C27" s="411" t="s">
        <v>3350</v>
      </c>
      <c r="D27" s="387">
        <v>1</v>
      </c>
      <c r="E27" s="399">
        <f>H27*$H$114</f>
        <v>0</v>
      </c>
      <c r="F27" s="399">
        <f>D27*E27</f>
        <v>0</v>
      </c>
      <c r="H27" s="336">
        <v>0</v>
      </c>
    </row>
    <row r="28" spans="2:8">
      <c r="B28" s="389"/>
      <c r="C28" s="390" t="s">
        <v>3349</v>
      </c>
      <c r="D28" s="387">
        <v>1</v>
      </c>
      <c r="E28" s="399">
        <f>H28*$H$114</f>
        <v>0</v>
      </c>
      <c r="F28" s="399">
        <f>D28*E28</f>
        <v>0</v>
      </c>
      <c r="H28" s="336">
        <v>0</v>
      </c>
    </row>
    <row r="29" spans="2:8">
      <c r="B29" s="389"/>
      <c r="C29" s="390" t="s">
        <v>3348</v>
      </c>
      <c r="D29" s="387">
        <v>1</v>
      </c>
      <c r="E29" s="399">
        <f>H29*$H$114</f>
        <v>0</v>
      </c>
      <c r="F29" s="399">
        <f>D29*E29</f>
        <v>0</v>
      </c>
      <c r="H29" s="336">
        <v>0</v>
      </c>
    </row>
    <row r="30" spans="2:8">
      <c r="B30" s="389"/>
      <c r="C30" s="390" t="s">
        <v>3330</v>
      </c>
      <c r="D30" s="387">
        <f>3+2</f>
        <v>5</v>
      </c>
      <c r="E30" s="399">
        <f>H30*$H$114</f>
        <v>0</v>
      </c>
      <c r="F30" s="399">
        <f>D30*E30</f>
        <v>0</v>
      </c>
      <c r="H30" s="336">
        <v>0</v>
      </c>
    </row>
    <row r="31" spans="2:8">
      <c r="B31" s="389"/>
      <c r="C31" s="390" t="s">
        <v>3347</v>
      </c>
      <c r="D31" s="387">
        <v>1</v>
      </c>
      <c r="E31" s="399">
        <f>H31*$H$114</f>
        <v>0</v>
      </c>
      <c r="F31" s="399">
        <f>D31*E31</f>
        <v>0</v>
      </c>
      <c r="H31" s="336">
        <v>0</v>
      </c>
    </row>
    <row r="32" spans="2:8">
      <c r="B32" s="389"/>
      <c r="C32" s="390" t="s">
        <v>3346</v>
      </c>
      <c r="D32" s="387">
        <f>2+1+1</f>
        <v>4</v>
      </c>
      <c r="E32" s="399">
        <f>H32*$H$114</f>
        <v>0</v>
      </c>
      <c r="F32" s="399">
        <f>D32*E32</f>
        <v>0</v>
      </c>
      <c r="H32" s="336">
        <v>0</v>
      </c>
    </row>
    <row r="33" spans="2:8">
      <c r="B33" s="389"/>
      <c r="C33" s="390" t="s">
        <v>3345</v>
      </c>
      <c r="D33" s="387">
        <v>1</v>
      </c>
      <c r="E33" s="399">
        <f>H33*$H$114</f>
        <v>0</v>
      </c>
      <c r="F33" s="399">
        <f>D33*E33</f>
        <v>0</v>
      </c>
      <c r="H33" s="336">
        <v>0</v>
      </c>
    </row>
    <row r="34" spans="2:8">
      <c r="B34" s="389"/>
      <c r="C34" s="390" t="s">
        <v>3329</v>
      </c>
      <c r="D34" s="387">
        <f>1+1+2+1+1</f>
        <v>6</v>
      </c>
      <c r="E34" s="399">
        <f>H34*$H$114</f>
        <v>0</v>
      </c>
      <c r="F34" s="399">
        <f>D34*E34</f>
        <v>0</v>
      </c>
      <c r="H34" s="336">
        <v>0</v>
      </c>
    </row>
    <row r="35" spans="2:8">
      <c r="B35" s="389"/>
      <c r="C35" s="390" t="s">
        <v>3328</v>
      </c>
      <c r="D35" s="387">
        <f>3+2</f>
        <v>5</v>
      </c>
      <c r="E35" s="399">
        <f>H35*$H$114</f>
        <v>0</v>
      </c>
      <c r="F35" s="399">
        <f>D35*E35</f>
        <v>0</v>
      </c>
      <c r="H35" s="336">
        <v>0</v>
      </c>
    </row>
    <row r="36" spans="2:8">
      <c r="B36" s="389"/>
      <c r="C36" s="390" t="s">
        <v>3327</v>
      </c>
      <c r="D36" s="387">
        <f>5</f>
        <v>5</v>
      </c>
      <c r="E36" s="399">
        <f>H36*$H$114</f>
        <v>0</v>
      </c>
      <c r="F36" s="399">
        <f>D36*E36</f>
        <v>0</v>
      </c>
      <c r="H36" s="336">
        <v>0</v>
      </c>
    </row>
    <row r="37" spans="2:8">
      <c r="B37" s="389"/>
      <c r="C37" s="390" t="s">
        <v>3344</v>
      </c>
      <c r="D37" s="387">
        <v>2</v>
      </c>
      <c r="E37" s="399">
        <f>H37*$H$114</f>
        <v>0</v>
      </c>
      <c r="F37" s="399">
        <f>D37*E37</f>
        <v>0</v>
      </c>
      <c r="H37" s="336">
        <v>0</v>
      </c>
    </row>
    <row r="38" spans="2:8">
      <c r="B38" s="410"/>
      <c r="C38" s="390" t="s">
        <v>3343</v>
      </c>
      <c r="D38" s="387">
        <v>1</v>
      </c>
      <c r="E38" s="399">
        <f>H38*$H$114</f>
        <v>0</v>
      </c>
      <c r="F38" s="399">
        <f>D38*E38</f>
        <v>0</v>
      </c>
      <c r="H38" s="336">
        <v>0</v>
      </c>
    </row>
    <row r="39" spans="2:8">
      <c r="B39" s="410"/>
      <c r="C39" s="390" t="s">
        <v>3342</v>
      </c>
      <c r="D39" s="387">
        <v>2</v>
      </c>
      <c r="E39" s="399">
        <f>H39*$H$114</f>
        <v>0</v>
      </c>
      <c r="F39" s="399">
        <f>D39*E39</f>
        <v>0</v>
      </c>
      <c r="H39" s="336">
        <v>0</v>
      </c>
    </row>
    <row r="40" spans="2:8">
      <c r="B40" s="410"/>
      <c r="C40" s="390" t="s">
        <v>3341</v>
      </c>
      <c r="D40" s="387">
        <f>2</f>
        <v>2</v>
      </c>
      <c r="E40" s="399">
        <f>H40*$H$114</f>
        <v>0</v>
      </c>
      <c r="F40" s="399">
        <f>D40*E40</f>
        <v>0</v>
      </c>
      <c r="H40" s="336">
        <v>0</v>
      </c>
    </row>
    <row r="41" spans="2:8">
      <c r="B41" s="410"/>
      <c r="C41" s="390" t="s">
        <v>3340</v>
      </c>
      <c r="D41" s="387">
        <v>1</v>
      </c>
      <c r="E41" s="399">
        <f>H41*$H$114</f>
        <v>0</v>
      </c>
      <c r="F41" s="399">
        <f>D41*E41</f>
        <v>0</v>
      </c>
      <c r="H41" s="336">
        <v>0</v>
      </c>
    </row>
    <row r="42" spans="2:8">
      <c r="B42" s="410"/>
      <c r="C42" s="390" t="s">
        <v>3339</v>
      </c>
      <c r="D42" s="387">
        <v>3</v>
      </c>
      <c r="E42" s="399">
        <f>H42*$H$114</f>
        <v>0</v>
      </c>
      <c r="F42" s="399">
        <f>D42*E42</f>
        <v>0</v>
      </c>
      <c r="H42" s="336">
        <v>0</v>
      </c>
    </row>
    <row r="43" spans="2:8">
      <c r="B43" s="410"/>
      <c r="C43" s="390" t="s">
        <v>3338</v>
      </c>
      <c r="D43" s="387">
        <f>1</f>
        <v>1</v>
      </c>
      <c r="E43" s="399">
        <f>H43*$H$114</f>
        <v>0</v>
      </c>
      <c r="F43" s="399">
        <f>D43*E43</f>
        <v>0</v>
      </c>
      <c r="H43" s="336">
        <v>0</v>
      </c>
    </row>
    <row r="44" spans="2:8">
      <c r="B44" s="410"/>
      <c r="C44" s="390" t="s">
        <v>3325</v>
      </c>
      <c r="D44" s="387">
        <f>24</f>
        <v>24</v>
      </c>
      <c r="E44" s="399">
        <f>H44*$H$114</f>
        <v>0</v>
      </c>
      <c r="F44" s="399">
        <f>D44*E44</f>
        <v>0</v>
      </c>
      <c r="H44" s="336">
        <v>0</v>
      </c>
    </row>
    <row r="45" spans="2:8">
      <c r="B45" s="410"/>
      <c r="C45" s="390" t="s">
        <v>3337</v>
      </c>
      <c r="D45" s="387">
        <v>1</v>
      </c>
      <c r="E45" s="399">
        <f>H45*$H$114</f>
        <v>0</v>
      </c>
      <c r="F45" s="399">
        <f>D45*E45</f>
        <v>0</v>
      </c>
      <c r="H45" s="336">
        <v>0</v>
      </c>
    </row>
    <row r="46" spans="2:8">
      <c r="B46" s="410"/>
      <c r="C46" s="390" t="s">
        <v>3323</v>
      </c>
      <c r="D46" s="387">
        <f>1</f>
        <v>1</v>
      </c>
      <c r="E46" s="399">
        <f>H46*$H$114</f>
        <v>0</v>
      </c>
      <c r="F46" s="399">
        <f>D46*E46</f>
        <v>0</v>
      </c>
      <c r="H46" s="336">
        <v>0</v>
      </c>
    </row>
    <row r="47" spans="2:8">
      <c r="B47" s="410"/>
      <c r="C47" s="390" t="s">
        <v>3335</v>
      </c>
      <c r="D47" s="387">
        <v>1</v>
      </c>
      <c r="E47" s="399">
        <f>H47*$H$114</f>
        <v>0</v>
      </c>
      <c r="F47" s="399">
        <f>D47*E47</f>
        <v>0</v>
      </c>
      <c r="H47" s="336">
        <v>0</v>
      </c>
    </row>
    <row r="48" spans="2:8">
      <c r="B48" s="410"/>
      <c r="C48" s="390" t="s">
        <v>3322</v>
      </c>
      <c r="D48" s="387">
        <f>1</f>
        <v>1</v>
      </c>
      <c r="E48" s="399">
        <f>H48*$H$114</f>
        <v>0</v>
      </c>
      <c r="F48" s="399">
        <f>D48*E48</f>
        <v>0</v>
      </c>
      <c r="H48" s="336">
        <v>0</v>
      </c>
    </row>
    <row r="49" spans="2:8">
      <c r="B49" s="410"/>
      <c r="C49" s="390" t="s">
        <v>3321</v>
      </c>
      <c r="D49" s="387">
        <v>1</v>
      </c>
      <c r="E49" s="399">
        <f>H49*$H$114</f>
        <v>0</v>
      </c>
      <c r="F49" s="399">
        <f>D49*E49</f>
        <v>0</v>
      </c>
      <c r="H49" s="336">
        <v>0</v>
      </c>
    </row>
    <row r="50" spans="2:8">
      <c r="B50" s="389"/>
      <c r="C50" s="390" t="s">
        <v>3320</v>
      </c>
      <c r="D50" s="387">
        <v>1</v>
      </c>
      <c r="E50" s="399">
        <f>H50*$H$114</f>
        <v>0</v>
      </c>
      <c r="F50" s="399">
        <f>D50*E50</f>
        <v>0</v>
      </c>
      <c r="H50" s="336">
        <v>0</v>
      </c>
    </row>
    <row r="51" spans="2:8">
      <c r="B51" s="389"/>
      <c r="C51" s="390" t="s">
        <v>3319</v>
      </c>
      <c r="D51" s="387">
        <v>1</v>
      </c>
      <c r="E51" s="399">
        <f>H51*$H$114</f>
        <v>0</v>
      </c>
      <c r="F51" s="399">
        <f>D51*E51</f>
        <v>0</v>
      </c>
      <c r="H51" s="336">
        <v>0</v>
      </c>
    </row>
    <row r="52" spans="2:8" ht="13.5" thickBot="1">
      <c r="B52" s="389"/>
      <c r="C52" s="390" t="s">
        <v>3318</v>
      </c>
      <c r="D52" s="387">
        <v>1</v>
      </c>
      <c r="E52" s="399">
        <f>H52*$H$114</f>
        <v>0</v>
      </c>
      <c r="F52" s="399">
        <f>D52*E52</f>
        <v>0</v>
      </c>
      <c r="H52" s="336">
        <v>0</v>
      </c>
    </row>
    <row r="53" spans="2:8" ht="13.5" thickBot="1">
      <c r="B53" s="410"/>
      <c r="C53" s="408" t="s">
        <v>3317</v>
      </c>
      <c r="D53" s="408"/>
      <c r="E53" s="408"/>
      <c r="F53" s="407">
        <f>SUM(F27:F52)</f>
        <v>0</v>
      </c>
      <c r="G53" s="329"/>
      <c r="H53" s="329"/>
    </row>
    <row r="54" spans="2:8" ht="13.5" thickBot="1">
      <c r="B54" s="360"/>
      <c r="C54" s="409" t="s">
        <v>3316</v>
      </c>
      <c r="D54" s="408"/>
      <c r="E54" s="408"/>
      <c r="F54" s="407">
        <f>0.15*F53</f>
        <v>0</v>
      </c>
      <c r="G54" s="329"/>
      <c r="H54" s="329"/>
    </row>
    <row r="55" spans="2:8" ht="13.5" thickBot="1">
      <c r="B55" s="360"/>
      <c r="C55" s="409" t="s">
        <v>3315</v>
      </c>
      <c r="D55" s="408"/>
      <c r="E55" s="408"/>
      <c r="F55" s="407">
        <f>0.2*(F53+F54)</f>
        <v>0</v>
      </c>
      <c r="G55" s="329"/>
      <c r="H55" s="329"/>
    </row>
    <row r="56" spans="2:8" ht="13.5" thickBot="1">
      <c r="B56" s="360"/>
      <c r="C56" s="409" t="s">
        <v>3314</v>
      </c>
      <c r="D56" s="408"/>
      <c r="E56" s="408"/>
      <c r="F56" s="407">
        <f>SUM(F53:F55)</f>
        <v>0</v>
      </c>
      <c r="G56" s="329"/>
      <c r="H56" s="329"/>
    </row>
    <row r="59" spans="2:8" ht="13.5" thickBot="1">
      <c r="B59" s="372" t="s">
        <v>3336</v>
      </c>
      <c r="C59" s="372"/>
      <c r="D59" s="371"/>
      <c r="E59" s="370"/>
      <c r="F59" s="370"/>
      <c r="G59" s="369"/>
      <c r="H59" s="369"/>
    </row>
    <row r="60" spans="2:8" ht="13.5" thickBot="1">
      <c r="B60" s="368" t="s">
        <v>3239</v>
      </c>
      <c r="C60" s="376" t="s">
        <v>3238</v>
      </c>
      <c r="D60" s="368" t="s">
        <v>3237</v>
      </c>
      <c r="E60" s="376" t="s">
        <v>3236</v>
      </c>
      <c r="F60" s="375" t="s">
        <v>3235</v>
      </c>
      <c r="G60" s="329"/>
      <c r="H60" s="412">
        <v>1</v>
      </c>
    </row>
    <row r="61" spans="2:8">
      <c r="B61" s="389"/>
      <c r="C61" s="411" t="s">
        <v>3333</v>
      </c>
      <c r="D61" s="387">
        <v>1</v>
      </c>
      <c r="E61" s="399">
        <f>H61*$H$114</f>
        <v>0</v>
      </c>
      <c r="F61" s="399">
        <f>D61*E61</f>
        <v>0</v>
      </c>
      <c r="H61" s="336">
        <v>0</v>
      </c>
    </row>
    <row r="62" spans="2:8">
      <c r="B62" s="389"/>
      <c r="C62" s="390" t="s">
        <v>3332</v>
      </c>
      <c r="D62" s="387">
        <v>1</v>
      </c>
      <c r="E62" s="399">
        <f>H62*$H$114</f>
        <v>0</v>
      </c>
      <c r="F62" s="399">
        <f>D62*E62</f>
        <v>0</v>
      </c>
      <c r="H62" s="336">
        <v>0</v>
      </c>
    </row>
    <row r="63" spans="2:8">
      <c r="B63" s="389"/>
      <c r="C63" s="390" t="s">
        <v>3331</v>
      </c>
      <c r="D63" s="387">
        <v>4</v>
      </c>
      <c r="E63" s="399">
        <f>H63*$H$114</f>
        <v>0</v>
      </c>
      <c r="F63" s="399">
        <f>D63*E63</f>
        <v>0</v>
      </c>
      <c r="H63" s="336">
        <v>0</v>
      </c>
    </row>
    <row r="64" spans="2:8">
      <c r="B64" s="389"/>
      <c r="C64" s="390" t="s">
        <v>3330</v>
      </c>
      <c r="D64" s="387">
        <f>3</f>
        <v>3</v>
      </c>
      <c r="E64" s="399">
        <f>H64*$H$114</f>
        <v>0</v>
      </c>
      <c r="F64" s="399">
        <f>D64*E64</f>
        <v>0</v>
      </c>
      <c r="H64" s="336">
        <v>0</v>
      </c>
    </row>
    <row r="65" spans="2:8">
      <c r="B65" s="389"/>
      <c r="C65" s="390" t="s">
        <v>3329</v>
      </c>
      <c r="D65" s="387">
        <f>1+1</f>
        <v>2</v>
      </c>
      <c r="E65" s="399">
        <f>H65*$H$114</f>
        <v>0</v>
      </c>
      <c r="F65" s="399">
        <f>D65*E65</f>
        <v>0</v>
      </c>
      <c r="H65" s="336">
        <v>0</v>
      </c>
    </row>
    <row r="66" spans="2:8">
      <c r="B66" s="389"/>
      <c r="C66" s="390" t="s">
        <v>3328</v>
      </c>
      <c r="D66" s="387">
        <f>6</f>
        <v>6</v>
      </c>
      <c r="E66" s="399">
        <f>H66*$H$114</f>
        <v>0</v>
      </c>
      <c r="F66" s="399">
        <f>D66*E66</f>
        <v>0</v>
      </c>
      <c r="H66" s="336">
        <v>0</v>
      </c>
    </row>
    <row r="67" spans="2:8">
      <c r="B67" s="389"/>
      <c r="C67" s="390" t="s">
        <v>3327</v>
      </c>
      <c r="D67" s="387">
        <f>5+9</f>
        <v>14</v>
      </c>
      <c r="E67" s="399">
        <f>H67*$H$114</f>
        <v>0</v>
      </c>
      <c r="F67" s="399">
        <f>D67*E67</f>
        <v>0</v>
      </c>
      <c r="H67" s="336">
        <v>0</v>
      </c>
    </row>
    <row r="68" spans="2:8">
      <c r="B68" s="410"/>
      <c r="C68" s="390" t="s">
        <v>3335</v>
      </c>
      <c r="D68" s="387">
        <v>1</v>
      </c>
      <c r="E68" s="399">
        <f>H68*$H$114</f>
        <v>0</v>
      </c>
      <c r="F68" s="399">
        <f>D68*E68</f>
        <v>0</v>
      </c>
      <c r="H68" s="336">
        <v>0</v>
      </c>
    </row>
    <row r="69" spans="2:8">
      <c r="B69" s="410"/>
      <c r="C69" s="390" t="s">
        <v>3325</v>
      </c>
      <c r="D69" s="387">
        <f>18</f>
        <v>18</v>
      </c>
      <c r="E69" s="399">
        <f>H69*$H$114</f>
        <v>0</v>
      </c>
      <c r="F69" s="399">
        <f>D69*E69</f>
        <v>0</v>
      </c>
      <c r="H69" s="336">
        <v>0</v>
      </c>
    </row>
    <row r="70" spans="2:8">
      <c r="B70" s="410"/>
      <c r="C70" s="390" t="s">
        <v>3324</v>
      </c>
      <c r="D70" s="387">
        <v>1</v>
      </c>
      <c r="E70" s="399">
        <f>H70*$H$114</f>
        <v>0</v>
      </c>
      <c r="F70" s="399">
        <f>D70*E70</f>
        <v>0</v>
      </c>
      <c r="H70" s="336">
        <v>0</v>
      </c>
    </row>
    <row r="71" spans="2:8">
      <c r="B71" s="410"/>
      <c r="C71" s="390" t="s">
        <v>3323</v>
      </c>
      <c r="D71" s="387">
        <f>1</f>
        <v>1</v>
      </c>
      <c r="E71" s="399">
        <f>H71*$H$114</f>
        <v>0</v>
      </c>
      <c r="F71" s="399">
        <f>D71*E71</f>
        <v>0</v>
      </c>
      <c r="H71" s="336">
        <v>0</v>
      </c>
    </row>
    <row r="72" spans="2:8">
      <c r="B72" s="410"/>
      <c r="C72" s="390" t="s">
        <v>3322</v>
      </c>
      <c r="D72" s="387">
        <f>1</f>
        <v>1</v>
      </c>
      <c r="E72" s="399">
        <f>H72*$H$114</f>
        <v>0</v>
      </c>
      <c r="F72" s="399">
        <f>D72*E72</f>
        <v>0</v>
      </c>
      <c r="H72" s="336">
        <v>0</v>
      </c>
    </row>
    <row r="73" spans="2:8">
      <c r="B73" s="410"/>
      <c r="C73" s="390" t="s">
        <v>3321</v>
      </c>
      <c r="D73" s="387">
        <v>1</v>
      </c>
      <c r="E73" s="399">
        <f>H73*$H$114</f>
        <v>0</v>
      </c>
      <c r="F73" s="399">
        <f>D73*E73</f>
        <v>0</v>
      </c>
      <c r="H73" s="336">
        <v>0</v>
      </c>
    </row>
    <row r="74" spans="2:8">
      <c r="B74" s="389"/>
      <c r="C74" s="390" t="s">
        <v>3320</v>
      </c>
      <c r="D74" s="387">
        <v>1</v>
      </c>
      <c r="E74" s="399">
        <f>H74*$H$114</f>
        <v>0</v>
      </c>
      <c r="F74" s="399">
        <f>D74*E74</f>
        <v>0</v>
      </c>
      <c r="H74" s="336">
        <v>0</v>
      </c>
    </row>
    <row r="75" spans="2:8">
      <c r="B75" s="389"/>
      <c r="C75" s="390" t="s">
        <v>3319</v>
      </c>
      <c r="D75" s="387">
        <v>1</v>
      </c>
      <c r="E75" s="399">
        <f>H75*$H$114</f>
        <v>0</v>
      </c>
      <c r="F75" s="399">
        <f>D75*E75</f>
        <v>0</v>
      </c>
      <c r="H75" s="336">
        <v>0</v>
      </c>
    </row>
    <row r="76" spans="2:8" ht="13.5" thickBot="1">
      <c r="B76" s="389"/>
      <c r="C76" s="390" t="s">
        <v>3318</v>
      </c>
      <c r="D76" s="387">
        <v>1</v>
      </c>
      <c r="E76" s="399">
        <f>H76*$H$114</f>
        <v>0</v>
      </c>
      <c r="F76" s="399">
        <f>D76*E76</f>
        <v>0</v>
      </c>
      <c r="H76" s="336">
        <v>0</v>
      </c>
    </row>
    <row r="77" spans="2:8" ht="13.5" thickBot="1">
      <c r="B77" s="410"/>
      <c r="C77" s="408" t="s">
        <v>3317</v>
      </c>
      <c r="D77" s="408"/>
      <c r="E77" s="408"/>
      <c r="F77" s="407">
        <f>SUM(F61:F76)</f>
        <v>0</v>
      </c>
      <c r="G77" s="329"/>
      <c r="H77" s="329"/>
    </row>
    <row r="78" spans="2:8" ht="13.5" thickBot="1">
      <c r="B78" s="360"/>
      <c r="C78" s="409" t="s">
        <v>3316</v>
      </c>
      <c r="D78" s="408"/>
      <c r="E78" s="408"/>
      <c r="F78" s="407">
        <f>0.15*F77</f>
        <v>0</v>
      </c>
      <c r="G78" s="329"/>
      <c r="H78" s="329"/>
    </row>
    <row r="79" spans="2:8" ht="13.5" thickBot="1">
      <c r="B79" s="360"/>
      <c r="C79" s="409" t="s">
        <v>3315</v>
      </c>
      <c r="D79" s="408"/>
      <c r="E79" s="408"/>
      <c r="F79" s="407">
        <f>0.2*(F77+F78)</f>
        <v>0</v>
      </c>
      <c r="G79" s="329"/>
      <c r="H79" s="329"/>
    </row>
    <row r="80" spans="2:8" ht="13.5" thickBot="1">
      <c r="B80" s="360"/>
      <c r="C80" s="409" t="s">
        <v>3314</v>
      </c>
      <c r="D80" s="408"/>
      <c r="E80" s="408"/>
      <c r="F80" s="407">
        <f>SUM(F77:F79)</f>
        <v>0</v>
      </c>
      <c r="G80" s="329"/>
      <c r="H80" s="329"/>
    </row>
    <row r="87" spans="2:8" ht="13.5" thickBot="1">
      <c r="B87" s="372" t="s">
        <v>3334</v>
      </c>
      <c r="C87" s="372"/>
      <c r="D87" s="371"/>
      <c r="E87" s="370"/>
      <c r="F87" s="370"/>
      <c r="G87" s="369"/>
      <c r="H87" s="369"/>
    </row>
    <row r="88" spans="2:8" ht="13.5" thickBot="1">
      <c r="B88" s="368" t="s">
        <v>3239</v>
      </c>
      <c r="C88" s="376" t="s">
        <v>3238</v>
      </c>
      <c r="D88" s="368" t="s">
        <v>3237</v>
      </c>
      <c r="E88" s="376" t="s">
        <v>3236</v>
      </c>
      <c r="F88" s="375" t="s">
        <v>3235</v>
      </c>
      <c r="G88" s="329"/>
      <c r="H88" s="412">
        <v>1</v>
      </c>
    </row>
    <row r="89" spans="2:8">
      <c r="B89" s="389"/>
      <c r="C89" s="411" t="s">
        <v>3333</v>
      </c>
      <c r="D89" s="387">
        <v>1</v>
      </c>
      <c r="E89" s="399">
        <f>H89*$H$114</f>
        <v>0</v>
      </c>
      <c r="F89" s="399">
        <f>D89*E89</f>
        <v>0</v>
      </c>
      <c r="H89" s="336">
        <v>0</v>
      </c>
    </row>
    <row r="90" spans="2:8">
      <c r="B90" s="389"/>
      <c r="C90" s="390" t="s">
        <v>3332</v>
      </c>
      <c r="D90" s="387">
        <v>1</v>
      </c>
      <c r="E90" s="399">
        <f>H90*$H$114</f>
        <v>0</v>
      </c>
      <c r="F90" s="399">
        <f>D90*E90</f>
        <v>0</v>
      </c>
      <c r="H90" s="336">
        <v>0</v>
      </c>
    </row>
    <row r="91" spans="2:8">
      <c r="B91" s="389"/>
      <c r="C91" s="390" t="s">
        <v>3331</v>
      </c>
      <c r="D91" s="387">
        <v>4</v>
      </c>
      <c r="E91" s="399">
        <f>H91*$H$114</f>
        <v>0</v>
      </c>
      <c r="F91" s="399">
        <f>D91*E91</f>
        <v>0</v>
      </c>
      <c r="H91" s="336">
        <v>0</v>
      </c>
    </row>
    <row r="92" spans="2:8">
      <c r="B92" s="389"/>
      <c r="C92" s="390" t="s">
        <v>3330</v>
      </c>
      <c r="D92" s="387">
        <f>3</f>
        <v>3</v>
      </c>
      <c r="E92" s="399">
        <f>H92*$H$114</f>
        <v>0</v>
      </c>
      <c r="F92" s="399">
        <f>D92*E92</f>
        <v>0</v>
      </c>
      <c r="H92" s="336">
        <v>0</v>
      </c>
    </row>
    <row r="93" spans="2:8">
      <c r="B93" s="389"/>
      <c r="C93" s="390" t="s">
        <v>3329</v>
      </c>
      <c r="D93" s="387">
        <f>1+2</f>
        <v>3</v>
      </c>
      <c r="E93" s="399">
        <f>H93*$H$114</f>
        <v>0</v>
      </c>
      <c r="F93" s="399">
        <f>D93*E93</f>
        <v>0</v>
      </c>
      <c r="H93" s="336">
        <v>0</v>
      </c>
    </row>
    <row r="94" spans="2:8">
      <c r="B94" s="389"/>
      <c r="C94" s="390" t="s">
        <v>3328</v>
      </c>
      <c r="D94" s="387">
        <f>6</f>
        <v>6</v>
      </c>
      <c r="E94" s="399">
        <f>H94*$H$114</f>
        <v>0</v>
      </c>
      <c r="F94" s="399">
        <f>D94*E94</f>
        <v>0</v>
      </c>
      <c r="H94" s="336">
        <v>0</v>
      </c>
    </row>
    <row r="95" spans="2:8">
      <c r="B95" s="389"/>
      <c r="C95" s="390" t="s">
        <v>3327</v>
      </c>
      <c r="D95" s="387">
        <f>4+12</f>
        <v>16</v>
      </c>
      <c r="E95" s="399">
        <f>H95*$H$114</f>
        <v>0</v>
      </c>
      <c r="F95" s="399">
        <f>D95*E95</f>
        <v>0</v>
      </c>
      <c r="H95" s="336">
        <v>0</v>
      </c>
    </row>
    <row r="96" spans="2:8">
      <c r="B96" s="389"/>
      <c r="C96" s="390" t="s">
        <v>3326</v>
      </c>
      <c r="D96" s="387">
        <f>1</f>
        <v>1</v>
      </c>
      <c r="E96" s="399">
        <f>H96*$H$114</f>
        <v>0</v>
      </c>
      <c r="F96" s="399">
        <f>D96*E96</f>
        <v>0</v>
      </c>
      <c r="H96" s="336">
        <v>0</v>
      </c>
    </row>
    <row r="97" spans="1:8">
      <c r="B97" s="410"/>
      <c r="C97" s="390" t="s">
        <v>3325</v>
      </c>
      <c r="D97" s="387">
        <v>21</v>
      </c>
      <c r="E97" s="399">
        <f>H97*$H$114</f>
        <v>0</v>
      </c>
      <c r="F97" s="399">
        <f>D97*E97</f>
        <v>0</v>
      </c>
      <c r="H97" s="336">
        <v>0</v>
      </c>
    </row>
    <row r="98" spans="1:8">
      <c r="B98" s="410"/>
      <c r="C98" s="390" t="s">
        <v>3324</v>
      </c>
      <c r="D98" s="387">
        <v>1</v>
      </c>
      <c r="E98" s="399">
        <f>H98*$H$114</f>
        <v>0</v>
      </c>
      <c r="F98" s="399">
        <f>D98*E98</f>
        <v>0</v>
      </c>
      <c r="H98" s="336">
        <v>0</v>
      </c>
    </row>
    <row r="99" spans="1:8">
      <c r="B99" s="410"/>
      <c r="C99" s="390" t="s">
        <v>3323</v>
      </c>
      <c r="D99" s="387">
        <f>2</f>
        <v>2</v>
      </c>
      <c r="E99" s="399">
        <f>H99*$H$114</f>
        <v>0</v>
      </c>
      <c r="F99" s="399">
        <f>D99*E99</f>
        <v>0</v>
      </c>
      <c r="H99" s="336">
        <v>0</v>
      </c>
    </row>
    <row r="100" spans="1:8">
      <c r="B100" s="410"/>
      <c r="C100" s="390" t="s">
        <v>3322</v>
      </c>
      <c r="D100" s="387">
        <v>2</v>
      </c>
      <c r="E100" s="399">
        <f>H100*$H$114</f>
        <v>0</v>
      </c>
      <c r="F100" s="399">
        <f>D100*E100</f>
        <v>0</v>
      </c>
      <c r="H100" s="336">
        <v>0</v>
      </c>
    </row>
    <row r="101" spans="1:8">
      <c r="B101" s="410"/>
      <c r="C101" s="390" t="s">
        <v>3321</v>
      </c>
      <c r="D101" s="387">
        <v>1</v>
      </c>
      <c r="E101" s="399">
        <f>H101*$H$114</f>
        <v>0</v>
      </c>
      <c r="F101" s="399">
        <f>D101*E101</f>
        <v>0</v>
      </c>
      <c r="H101" s="336">
        <v>0</v>
      </c>
    </row>
    <row r="102" spans="1:8">
      <c r="B102" s="389"/>
      <c r="C102" s="390" t="s">
        <v>3320</v>
      </c>
      <c r="D102" s="387">
        <v>1</v>
      </c>
      <c r="E102" s="399">
        <f>H102*$H$114</f>
        <v>0</v>
      </c>
      <c r="F102" s="399">
        <f>D102*E102</f>
        <v>0</v>
      </c>
      <c r="H102" s="336">
        <v>0</v>
      </c>
    </row>
    <row r="103" spans="1:8">
      <c r="B103" s="389"/>
      <c r="C103" s="390" t="s">
        <v>3319</v>
      </c>
      <c r="D103" s="387">
        <v>1</v>
      </c>
      <c r="E103" s="399">
        <f>H103*$H$114</f>
        <v>0</v>
      </c>
      <c r="F103" s="399">
        <f>D103*E103</f>
        <v>0</v>
      </c>
      <c r="H103" s="336">
        <v>0</v>
      </c>
    </row>
    <row r="104" spans="1:8" ht="13.5" thickBot="1">
      <c r="B104" s="389"/>
      <c r="C104" s="390" t="s">
        <v>3318</v>
      </c>
      <c r="D104" s="387">
        <v>1</v>
      </c>
      <c r="E104" s="399">
        <f>H104*$H$114</f>
        <v>0</v>
      </c>
      <c r="F104" s="399">
        <f>D104*E104</f>
        <v>0</v>
      </c>
      <c r="H104" s="336">
        <v>0</v>
      </c>
    </row>
    <row r="105" spans="1:8" ht="13.5" thickBot="1">
      <c r="B105" s="410"/>
      <c r="C105" s="408" t="s">
        <v>3317</v>
      </c>
      <c r="D105" s="408"/>
      <c r="E105" s="408"/>
      <c r="F105" s="407">
        <f>SUM(F89:F104)</f>
        <v>0</v>
      </c>
      <c r="G105" s="329"/>
      <c r="H105" s="329"/>
    </row>
    <row r="106" spans="1:8" ht="13.5" thickBot="1">
      <c r="B106" s="360"/>
      <c r="C106" s="409" t="s">
        <v>3316</v>
      </c>
      <c r="D106" s="408"/>
      <c r="E106" s="408"/>
      <c r="F106" s="407">
        <f>0.15*F105</f>
        <v>0</v>
      </c>
      <c r="G106" s="329"/>
      <c r="H106" s="329"/>
    </row>
    <row r="107" spans="1:8" ht="13.5" thickBot="1">
      <c r="B107" s="360"/>
      <c r="C107" s="409" t="s">
        <v>3315</v>
      </c>
      <c r="D107" s="408"/>
      <c r="E107" s="408"/>
      <c r="F107" s="407">
        <f>0.2*(F105+F106)</f>
        <v>0</v>
      </c>
      <c r="G107" s="329"/>
      <c r="H107" s="329"/>
    </row>
    <row r="108" spans="1:8" ht="13.5" thickBot="1">
      <c r="B108" s="360"/>
      <c r="C108" s="409" t="s">
        <v>3314</v>
      </c>
      <c r="D108" s="408"/>
      <c r="E108" s="408"/>
      <c r="F108" s="407">
        <f>SUM(F105:F107)</f>
        <v>0</v>
      </c>
      <c r="G108" s="329"/>
      <c r="H108" s="329"/>
    </row>
    <row r="111" spans="1:8">
      <c r="A111" s="329"/>
      <c r="B111" s="371" t="s">
        <v>3201</v>
      </c>
      <c r="C111" s="369"/>
      <c r="D111" s="369"/>
      <c r="E111" s="369"/>
      <c r="F111" s="370"/>
      <c r="G111" s="369"/>
      <c r="H111" s="369"/>
    </row>
    <row r="112" spans="1:8" ht="15.75">
      <c r="A112" s="406"/>
      <c r="B112" s="405" t="s">
        <v>3313</v>
      </c>
      <c r="C112" s="404"/>
      <c r="D112" s="403"/>
      <c r="E112" s="403"/>
      <c r="F112" s="403"/>
      <c r="G112" s="369"/>
      <c r="H112" s="369"/>
    </row>
    <row r="113" spans="2:13" ht="13.5" thickBot="1">
      <c r="G113" s="369"/>
      <c r="H113" s="369"/>
    </row>
    <row r="114" spans="2:13" ht="13.5" thickBot="1">
      <c r="B114" s="372" t="s">
        <v>3312</v>
      </c>
      <c r="C114" s="372"/>
      <c r="G114" s="369"/>
      <c r="H114" s="364">
        <v>1</v>
      </c>
      <c r="M114" s="386"/>
    </row>
    <row r="115" spans="2:13">
      <c r="B115" s="402"/>
      <c r="C115" s="392" t="s">
        <v>3311</v>
      </c>
      <c r="D115" s="362">
        <f>25</f>
        <v>25</v>
      </c>
      <c r="E115" s="399">
        <f>H115*$H$114</f>
        <v>0</v>
      </c>
      <c r="F115" s="399">
        <f>D115*E115</f>
        <v>0</v>
      </c>
      <c r="G115" s="369"/>
      <c r="H115" s="336">
        <v>0</v>
      </c>
      <c r="M115" s="386"/>
    </row>
    <row r="116" spans="2:13">
      <c r="B116" s="402"/>
      <c r="C116" s="392" t="s">
        <v>3310</v>
      </c>
      <c r="D116" s="362">
        <f>3+4+3</f>
        <v>10</v>
      </c>
      <c r="E116" s="399">
        <f>H116*$H$114</f>
        <v>0</v>
      </c>
      <c r="F116" s="399">
        <f>D116*E116</f>
        <v>0</v>
      </c>
      <c r="G116" s="369"/>
      <c r="H116" s="336">
        <v>0</v>
      </c>
      <c r="M116" s="386"/>
    </row>
    <row r="117" spans="2:13">
      <c r="B117" s="402"/>
      <c r="C117" s="392" t="s">
        <v>3309</v>
      </c>
      <c r="D117" s="362">
        <f>5+4</f>
        <v>9</v>
      </c>
      <c r="E117" s="399">
        <f>H117*$H$114</f>
        <v>0</v>
      </c>
      <c r="F117" s="399">
        <f>D117*E117</f>
        <v>0</v>
      </c>
      <c r="G117" s="369"/>
      <c r="H117" s="336">
        <v>0</v>
      </c>
      <c r="M117" s="386"/>
    </row>
    <row r="118" spans="2:13">
      <c r="B118" s="402"/>
      <c r="C118" s="392" t="s">
        <v>3308</v>
      </c>
      <c r="D118" s="362">
        <f>5+7+1+5</f>
        <v>18</v>
      </c>
      <c r="E118" s="399">
        <f>H118*$H$114</f>
        <v>0</v>
      </c>
      <c r="F118" s="399">
        <f>D118*E118</f>
        <v>0</v>
      </c>
      <c r="G118" s="369"/>
      <c r="H118" s="336">
        <v>0</v>
      </c>
      <c r="M118" s="386"/>
    </row>
    <row r="119" spans="2:13">
      <c r="B119" s="401"/>
      <c r="C119" s="392" t="s">
        <v>3307</v>
      </c>
      <c r="D119" s="362">
        <f>2+6</f>
        <v>8</v>
      </c>
      <c r="E119" s="399">
        <f>H119*$H$114</f>
        <v>0</v>
      </c>
      <c r="F119" s="399">
        <f>D119*E119</f>
        <v>0</v>
      </c>
      <c r="G119" s="369"/>
      <c r="H119" s="336">
        <v>0</v>
      </c>
      <c r="M119" s="386"/>
    </row>
    <row r="120" spans="2:13">
      <c r="B120" s="401"/>
      <c r="C120" s="392" t="s">
        <v>3306</v>
      </c>
      <c r="D120" s="362">
        <f>6</f>
        <v>6</v>
      </c>
      <c r="E120" s="399">
        <f>H120*$H$114</f>
        <v>0</v>
      </c>
      <c r="F120" s="399">
        <f>D120*E120</f>
        <v>0</v>
      </c>
      <c r="G120" s="369"/>
      <c r="H120" s="336">
        <v>0</v>
      </c>
      <c r="M120" s="386"/>
    </row>
    <row r="121" spans="2:13">
      <c r="B121" s="401"/>
      <c r="C121" s="392" t="s">
        <v>3305</v>
      </c>
      <c r="D121" s="362">
        <f>25</f>
        <v>25</v>
      </c>
      <c r="E121" s="399">
        <f>H121*$H$114</f>
        <v>0</v>
      </c>
      <c r="F121" s="399">
        <f>D121*E121</f>
        <v>0</v>
      </c>
      <c r="G121" s="369"/>
      <c r="H121" s="336">
        <v>0</v>
      </c>
      <c r="M121" s="386"/>
    </row>
    <row r="122" spans="2:13">
      <c r="B122" s="402"/>
      <c r="C122" s="392" t="s">
        <v>3304</v>
      </c>
      <c r="D122" s="362">
        <f>4</f>
        <v>4</v>
      </c>
      <c r="E122" s="399">
        <f>H122*$H$114</f>
        <v>0</v>
      </c>
      <c r="F122" s="399">
        <f>D122*E122</f>
        <v>0</v>
      </c>
      <c r="G122" s="369"/>
      <c r="H122" s="336">
        <v>0</v>
      </c>
      <c r="M122" s="386"/>
    </row>
    <row r="123" spans="2:13">
      <c r="B123" s="401"/>
      <c r="C123" s="392" t="s">
        <v>3303</v>
      </c>
      <c r="D123" s="362">
        <f>15</f>
        <v>15</v>
      </c>
      <c r="E123" s="399">
        <f>H123*$H$114</f>
        <v>0</v>
      </c>
      <c r="F123" s="399">
        <f>D123*E123</f>
        <v>0</v>
      </c>
      <c r="G123" s="369"/>
      <c r="H123" s="336">
        <v>0</v>
      </c>
      <c r="M123" s="386"/>
    </row>
    <row r="124" spans="2:13">
      <c r="B124" s="401"/>
      <c r="C124" s="392" t="s">
        <v>3302</v>
      </c>
      <c r="D124" s="362">
        <f>1+1+1</f>
        <v>3</v>
      </c>
      <c r="E124" s="399">
        <f>H124*$H$114</f>
        <v>0</v>
      </c>
      <c r="F124" s="399">
        <f>D124*E124</f>
        <v>0</v>
      </c>
      <c r="G124" s="369"/>
      <c r="H124" s="336">
        <v>0</v>
      </c>
      <c r="M124" s="386"/>
    </row>
    <row r="125" spans="2:13">
      <c r="B125" s="401"/>
      <c r="C125" s="392" t="s">
        <v>3301</v>
      </c>
      <c r="D125" s="362">
        <f>2+4</f>
        <v>6</v>
      </c>
      <c r="E125" s="399">
        <f>H125*$H$114</f>
        <v>0</v>
      </c>
      <c r="F125" s="399">
        <f>D125*E125</f>
        <v>0</v>
      </c>
      <c r="G125" s="369"/>
      <c r="H125" s="336">
        <v>0</v>
      </c>
      <c r="M125" s="386"/>
    </row>
    <row r="126" spans="2:13">
      <c r="B126" s="401"/>
      <c r="C126" s="392" t="s">
        <v>3300</v>
      </c>
      <c r="D126" s="362">
        <f>3</f>
        <v>3</v>
      </c>
      <c r="E126" s="399">
        <f>H126*$H$114</f>
        <v>0</v>
      </c>
      <c r="F126" s="399">
        <f>D126*E126</f>
        <v>0</v>
      </c>
      <c r="G126" s="369"/>
      <c r="H126" s="336">
        <v>0</v>
      </c>
    </row>
    <row r="127" spans="2:13">
      <c r="B127" s="400" t="s">
        <v>3299</v>
      </c>
      <c r="C127" s="392"/>
      <c r="D127" s="362">
        <v>1</v>
      </c>
      <c r="E127" s="399">
        <f>H127*$H$114</f>
        <v>0</v>
      </c>
      <c r="F127" s="399">
        <f>D127*E127</f>
        <v>0</v>
      </c>
      <c r="G127" s="369"/>
      <c r="H127" s="336">
        <v>0</v>
      </c>
      <c r="J127" s="327" t="s">
        <v>3298</v>
      </c>
    </row>
    <row r="128" spans="2:13">
      <c r="B128" s="400" t="s">
        <v>3297</v>
      </c>
      <c r="C128" s="392"/>
      <c r="D128" s="362">
        <v>1</v>
      </c>
      <c r="E128" s="399">
        <f>H128*$H$114</f>
        <v>0</v>
      </c>
      <c r="F128" s="399">
        <f>D128*E128</f>
        <v>0</v>
      </c>
      <c r="G128" s="369"/>
      <c r="H128" s="336">
        <v>0</v>
      </c>
    </row>
    <row r="129" spans="1:16">
      <c r="B129" s="400" t="s">
        <v>3296</v>
      </c>
      <c r="C129" s="392"/>
      <c r="D129" s="362">
        <v>1</v>
      </c>
      <c r="E129" s="399">
        <f>H129*$H$114</f>
        <v>0</v>
      </c>
      <c r="F129" s="399">
        <f>D129*E129</f>
        <v>0</v>
      </c>
      <c r="G129" s="369"/>
      <c r="H129" s="336">
        <v>0</v>
      </c>
    </row>
    <row r="130" spans="1:16" ht="13.5" thickBot="1">
      <c r="B130" s="359" t="s">
        <v>3295</v>
      </c>
      <c r="C130" s="358"/>
      <c r="D130" s="358"/>
      <c r="E130" s="358"/>
      <c r="F130" s="398">
        <f>SUM(F115:F129)</f>
        <v>0</v>
      </c>
      <c r="G130" s="369"/>
      <c r="H130" s="369"/>
    </row>
    <row r="131" spans="1:16">
      <c r="A131" s="329"/>
      <c r="B131" s="371"/>
      <c r="C131" s="369"/>
      <c r="D131" s="369"/>
      <c r="E131" s="369"/>
      <c r="F131" s="370"/>
      <c r="G131" s="369"/>
      <c r="H131" s="369"/>
    </row>
    <row r="132" spans="1:16" ht="18">
      <c r="A132" s="397"/>
      <c r="B132" s="396" t="s">
        <v>3294</v>
      </c>
      <c r="C132" s="395"/>
      <c r="D132" s="394"/>
      <c r="E132" s="394"/>
      <c r="F132" s="393"/>
      <c r="G132" s="369"/>
      <c r="H132" s="369"/>
    </row>
    <row r="133" spans="1:16">
      <c r="A133" s="329"/>
      <c r="B133" s="371"/>
      <c r="C133" s="369"/>
      <c r="D133" s="369"/>
      <c r="E133" s="369"/>
      <c r="F133" s="370"/>
      <c r="G133" s="369"/>
      <c r="H133" s="369"/>
    </row>
    <row r="134" spans="1:16" ht="13.5" thickBot="1">
      <c r="A134" s="385"/>
      <c r="B134" s="372" t="s">
        <v>3293</v>
      </c>
      <c r="C134" s="372"/>
      <c r="D134" s="371"/>
      <c r="E134" s="370"/>
      <c r="F134" s="370"/>
      <c r="G134" s="369"/>
      <c r="H134" s="369"/>
    </row>
    <row r="135" spans="1:16" s="374" customFormat="1" ht="13.5" thickBot="1">
      <c r="A135" s="329"/>
      <c r="B135" s="368" t="s">
        <v>3239</v>
      </c>
      <c r="C135" s="376" t="s">
        <v>3238</v>
      </c>
      <c r="D135" s="368" t="s">
        <v>3237</v>
      </c>
      <c r="E135" s="376" t="s">
        <v>3236</v>
      </c>
      <c r="F135" s="375" t="s">
        <v>3235</v>
      </c>
      <c r="G135" s="329"/>
      <c r="H135" s="364">
        <v>1</v>
      </c>
      <c r="I135" s="327"/>
      <c r="J135" s="327"/>
      <c r="K135" s="327"/>
      <c r="L135" s="327"/>
      <c r="M135" s="327"/>
      <c r="N135" s="327"/>
      <c r="O135" s="327"/>
      <c r="P135" s="327"/>
    </row>
    <row r="136" spans="1:16">
      <c r="B136" s="389"/>
      <c r="C136" s="392" t="s">
        <v>3292</v>
      </c>
      <c r="D136" s="387">
        <v>16</v>
      </c>
      <c r="E136" s="379">
        <f>H136*$H$135</f>
        <v>0</v>
      </c>
      <c r="F136" s="379">
        <f>D136*E136</f>
        <v>0</v>
      </c>
      <c r="H136" s="336">
        <v>0</v>
      </c>
    </row>
    <row r="137" spans="1:16">
      <c r="B137" s="389"/>
      <c r="C137" s="392" t="s">
        <v>3291</v>
      </c>
      <c r="D137" s="387">
        <v>3</v>
      </c>
      <c r="E137" s="379">
        <f>H137*$H$135</f>
        <v>0</v>
      </c>
      <c r="F137" s="379">
        <f>D137*E137</f>
        <v>0</v>
      </c>
      <c r="H137" s="336">
        <v>0</v>
      </c>
    </row>
    <row r="138" spans="1:16">
      <c r="B138" s="389"/>
      <c r="C138" s="392" t="s">
        <v>3290</v>
      </c>
      <c r="D138" s="387">
        <f>10</f>
        <v>10</v>
      </c>
      <c r="E138" s="379">
        <f>H138*$H$135</f>
        <v>0</v>
      </c>
      <c r="F138" s="379">
        <f>D138*E138</f>
        <v>0</v>
      </c>
      <c r="H138" s="336">
        <v>0</v>
      </c>
    </row>
    <row r="139" spans="1:16">
      <c r="B139" s="389"/>
      <c r="C139" s="392" t="s">
        <v>3289</v>
      </c>
      <c r="D139" s="387">
        <v>1</v>
      </c>
      <c r="E139" s="379">
        <f>H139*$H$135</f>
        <v>0</v>
      </c>
      <c r="F139" s="379">
        <f>D139*E139</f>
        <v>0</v>
      </c>
      <c r="H139" s="336">
        <v>0</v>
      </c>
    </row>
    <row r="140" spans="1:16">
      <c r="B140" s="389"/>
      <c r="C140" s="392" t="s">
        <v>3288</v>
      </c>
      <c r="D140" s="387">
        <v>8</v>
      </c>
      <c r="E140" s="379">
        <f>H140*$H$135</f>
        <v>0</v>
      </c>
      <c r="F140" s="379">
        <f>D140*E140</f>
        <v>0</v>
      </c>
      <c r="H140" s="336">
        <v>0</v>
      </c>
    </row>
    <row r="141" spans="1:16">
      <c r="B141" s="389"/>
      <c r="C141" s="391" t="s">
        <v>3287</v>
      </c>
      <c r="D141" s="387">
        <v>8</v>
      </c>
      <c r="E141" s="379">
        <f>H141*$H$135</f>
        <v>0</v>
      </c>
      <c r="F141" s="379">
        <f>D141*E141</f>
        <v>0</v>
      </c>
      <c r="H141" s="336">
        <v>0</v>
      </c>
    </row>
    <row r="142" spans="1:16">
      <c r="B142" s="389"/>
      <c r="C142" s="390" t="s">
        <v>3286</v>
      </c>
      <c r="D142" s="387">
        <f>2+6</f>
        <v>8</v>
      </c>
      <c r="E142" s="379">
        <f>H142*$H$135</f>
        <v>0</v>
      </c>
      <c r="F142" s="379">
        <f>D142*E142</f>
        <v>0</v>
      </c>
      <c r="H142" s="336">
        <v>0</v>
      </c>
      <c r="K142" s="386"/>
    </row>
    <row r="143" spans="1:16">
      <c r="B143" s="389"/>
      <c r="C143" s="390" t="s">
        <v>3285</v>
      </c>
      <c r="D143" s="387">
        <f>5+3+8</f>
        <v>16</v>
      </c>
      <c r="E143" s="379">
        <f>H143*$H$135</f>
        <v>0</v>
      </c>
      <c r="F143" s="379">
        <f>D143*E143</f>
        <v>0</v>
      </c>
      <c r="H143" s="336">
        <v>0</v>
      </c>
      <c r="K143" s="386"/>
    </row>
    <row r="144" spans="1:16">
      <c r="B144" s="389"/>
      <c r="C144" s="390" t="s">
        <v>3284</v>
      </c>
      <c r="D144" s="387">
        <f>45+18+2</f>
        <v>65</v>
      </c>
      <c r="E144" s="379">
        <f>H144*$H$135</f>
        <v>0</v>
      </c>
      <c r="F144" s="379">
        <f>D144*E144</f>
        <v>0</v>
      </c>
      <c r="H144" s="336">
        <v>0</v>
      </c>
      <c r="K144" s="386"/>
    </row>
    <row r="145" spans="1:11">
      <c r="B145" s="389"/>
      <c r="C145" s="390" t="s">
        <v>3283</v>
      </c>
      <c r="D145" s="387">
        <v>16</v>
      </c>
      <c r="E145" s="379">
        <f>H145*$H$135</f>
        <v>0</v>
      </c>
      <c r="F145" s="379">
        <f>D145*E145</f>
        <v>0</v>
      </c>
      <c r="H145" s="336">
        <v>0</v>
      </c>
      <c r="K145" s="386"/>
    </row>
    <row r="146" spans="1:11">
      <c r="B146" s="389"/>
      <c r="C146" s="390" t="s">
        <v>3282</v>
      </c>
      <c r="D146" s="387">
        <v>16</v>
      </c>
      <c r="E146" s="379">
        <f>H146*$H$135</f>
        <v>0</v>
      </c>
      <c r="F146" s="379">
        <f>D146*E146</f>
        <v>0</v>
      </c>
      <c r="H146" s="336">
        <v>0</v>
      </c>
      <c r="K146" s="386"/>
    </row>
    <row r="147" spans="1:11">
      <c r="B147" s="389"/>
      <c r="C147" s="390" t="s">
        <v>3281</v>
      </c>
      <c r="D147" s="387">
        <v>8</v>
      </c>
      <c r="E147" s="379">
        <f>H147*$H$135</f>
        <v>0</v>
      </c>
      <c r="F147" s="379">
        <f>D147*E147</f>
        <v>0</v>
      </c>
      <c r="H147" s="336">
        <v>0</v>
      </c>
    </row>
    <row r="148" spans="1:11">
      <c r="B148" s="389"/>
      <c r="C148" s="345" t="s">
        <v>3280</v>
      </c>
      <c r="D148" s="387">
        <v>1</v>
      </c>
      <c r="E148" s="379">
        <f>H148*$H$135</f>
        <v>0</v>
      </c>
      <c r="F148" s="379">
        <f>D148*E148</f>
        <v>0</v>
      </c>
      <c r="H148" s="336">
        <v>0</v>
      </c>
    </row>
    <row r="149" spans="1:11">
      <c r="B149" s="389"/>
      <c r="C149" s="345" t="s">
        <v>3279</v>
      </c>
      <c r="D149" s="387">
        <v>175</v>
      </c>
      <c r="E149" s="379">
        <f>H149*$H$135</f>
        <v>0</v>
      </c>
      <c r="F149" s="379">
        <f>D149*E149</f>
        <v>0</v>
      </c>
      <c r="H149" s="336">
        <v>0</v>
      </c>
    </row>
    <row r="150" spans="1:11">
      <c r="B150" s="389"/>
      <c r="C150" s="345" t="s">
        <v>3278</v>
      </c>
      <c r="D150" s="387">
        <v>80</v>
      </c>
      <c r="E150" s="379">
        <f>H150*$H$135</f>
        <v>0</v>
      </c>
      <c r="F150" s="379">
        <f>D150*E150</f>
        <v>0</v>
      </c>
      <c r="H150" s="336">
        <v>0</v>
      </c>
    </row>
    <row r="151" spans="1:11">
      <c r="B151" s="363"/>
      <c r="C151" s="345" t="s">
        <v>3277</v>
      </c>
      <c r="D151" s="387">
        <v>4</v>
      </c>
      <c r="E151" s="379">
        <f>H151*$H$135</f>
        <v>0</v>
      </c>
      <c r="F151" s="379">
        <f>D151*E151</f>
        <v>0</v>
      </c>
      <c r="H151" s="336">
        <v>0</v>
      </c>
    </row>
    <row r="152" spans="1:11">
      <c r="B152" s="363"/>
      <c r="C152" s="345" t="s">
        <v>3276</v>
      </c>
      <c r="D152" s="387">
        <v>1</v>
      </c>
      <c r="E152" s="379">
        <f>H152*$H$135</f>
        <v>0</v>
      </c>
      <c r="F152" s="379">
        <f>D152*E152</f>
        <v>0</v>
      </c>
      <c r="H152" s="336">
        <v>0</v>
      </c>
    </row>
    <row r="153" spans="1:11">
      <c r="B153" s="363"/>
      <c r="C153" s="345" t="s">
        <v>3275</v>
      </c>
      <c r="D153" s="387">
        <v>500</v>
      </c>
      <c r="E153" s="379">
        <f>H153*$H$135</f>
        <v>0</v>
      </c>
      <c r="F153" s="379">
        <f>D153*E153</f>
        <v>0</v>
      </c>
      <c r="H153" s="336">
        <v>0</v>
      </c>
    </row>
    <row r="154" spans="1:11">
      <c r="A154" s="381"/>
      <c r="B154" s="363"/>
      <c r="C154" s="388" t="s">
        <v>3274</v>
      </c>
      <c r="D154" s="387">
        <v>1</v>
      </c>
      <c r="E154" s="379">
        <f>H154*$H$135</f>
        <v>0</v>
      </c>
      <c r="F154" s="379">
        <f>D154*E154</f>
        <v>0</v>
      </c>
      <c r="H154" s="336">
        <v>0</v>
      </c>
    </row>
    <row r="155" spans="1:11">
      <c r="A155" s="381"/>
      <c r="B155" s="363"/>
      <c r="C155" s="345" t="s">
        <v>3273</v>
      </c>
      <c r="D155" s="387">
        <v>1</v>
      </c>
      <c r="E155" s="379">
        <f>H155*$H$135</f>
        <v>0</v>
      </c>
      <c r="F155" s="379">
        <f>D155*E155</f>
        <v>0</v>
      </c>
      <c r="H155" s="336">
        <v>0</v>
      </c>
    </row>
    <row r="156" spans="1:11" ht="13.5" thickBot="1">
      <c r="A156" s="329"/>
      <c r="B156" s="360"/>
      <c r="C156" s="359" t="s">
        <v>3206</v>
      </c>
      <c r="D156" s="358"/>
      <c r="E156" s="358"/>
      <c r="F156" s="357">
        <f>SUM(F136:F155)</f>
        <v>0</v>
      </c>
      <c r="G156" s="329"/>
      <c r="H156" s="329"/>
    </row>
    <row r="157" spans="1:11">
      <c r="B157" s="327" t="s">
        <v>3201</v>
      </c>
      <c r="D157" s="386"/>
    </row>
    <row r="160" spans="1:11" ht="13.5" thickBot="1">
      <c r="A160" s="385"/>
      <c r="B160" s="372" t="s">
        <v>3272</v>
      </c>
      <c r="C160" s="372"/>
      <c r="D160" s="371"/>
      <c r="E160" s="370"/>
      <c r="F160" s="370"/>
      <c r="G160" s="369"/>
      <c r="H160" s="369"/>
    </row>
    <row r="161" spans="1:19" ht="13.5" thickBot="1">
      <c r="A161" s="329"/>
      <c r="B161" s="368" t="s">
        <v>3239</v>
      </c>
      <c r="C161" s="376" t="s">
        <v>3238</v>
      </c>
      <c r="D161" s="368" t="s">
        <v>3237</v>
      </c>
      <c r="E161" s="376" t="s">
        <v>3236</v>
      </c>
      <c r="F161" s="375" t="s">
        <v>3235</v>
      </c>
      <c r="G161" s="329"/>
      <c r="H161" s="364">
        <v>1</v>
      </c>
    </row>
    <row r="162" spans="1:19">
      <c r="A162" s="384"/>
      <c r="B162" s="340"/>
      <c r="C162" s="339" t="s">
        <v>3271</v>
      </c>
      <c r="D162" s="383">
        <v>1550</v>
      </c>
      <c r="E162" s="379">
        <f>H162*$H$135</f>
        <v>0</v>
      </c>
      <c r="F162" s="379">
        <f>D162*E162</f>
        <v>0</v>
      </c>
      <c r="G162" s="335"/>
      <c r="H162" s="336">
        <v>0</v>
      </c>
      <c r="L162" s="382"/>
      <c r="N162" s="382"/>
    </row>
    <row r="163" spans="1:19">
      <c r="A163" s="384"/>
      <c r="B163" s="340"/>
      <c r="C163" s="339" t="s">
        <v>3270</v>
      </c>
      <c r="D163" s="383">
        <v>370</v>
      </c>
      <c r="E163" s="379">
        <f>H163*$H$135</f>
        <v>0</v>
      </c>
      <c r="F163" s="379">
        <f>D163*E163</f>
        <v>0</v>
      </c>
      <c r="G163" s="335"/>
      <c r="H163" s="336">
        <v>0</v>
      </c>
      <c r="I163" s="335"/>
      <c r="J163" s="335"/>
      <c r="K163" s="335"/>
      <c r="L163" s="382"/>
      <c r="M163" s="335"/>
      <c r="N163" s="382"/>
      <c r="O163" s="335"/>
      <c r="P163" s="335"/>
      <c r="Q163" s="335"/>
      <c r="R163" s="335"/>
      <c r="S163" s="335"/>
    </row>
    <row r="164" spans="1:19">
      <c r="A164" s="384"/>
      <c r="B164" s="340"/>
      <c r="C164" s="339" t="s">
        <v>3269</v>
      </c>
      <c r="D164" s="383">
        <v>320</v>
      </c>
      <c r="E164" s="379">
        <f>H164*$H$135</f>
        <v>0</v>
      </c>
      <c r="F164" s="379">
        <f>D164*E164</f>
        <v>0</v>
      </c>
      <c r="G164" s="335"/>
      <c r="H164" s="336">
        <v>0</v>
      </c>
      <c r="I164" s="335"/>
      <c r="J164" s="335"/>
      <c r="K164" s="335"/>
      <c r="L164" s="382"/>
      <c r="M164" s="335"/>
      <c r="N164" s="382"/>
      <c r="O164" s="335"/>
      <c r="P164" s="335"/>
      <c r="Q164" s="335"/>
      <c r="R164" s="335"/>
      <c r="S164" s="335"/>
    </row>
    <row r="165" spans="1:19">
      <c r="A165" s="384"/>
      <c r="B165" s="340"/>
      <c r="C165" s="339" t="s">
        <v>3268</v>
      </c>
      <c r="D165" s="383">
        <v>220</v>
      </c>
      <c r="E165" s="379">
        <f>H165*$H$135</f>
        <v>0</v>
      </c>
      <c r="F165" s="379">
        <f>D165*E165</f>
        <v>0</v>
      </c>
      <c r="G165" s="335"/>
      <c r="H165" s="336">
        <v>0</v>
      </c>
      <c r="I165" s="335"/>
      <c r="J165" s="335"/>
      <c r="K165" s="335"/>
      <c r="L165" s="382"/>
      <c r="M165" s="335"/>
      <c r="N165" s="382"/>
      <c r="O165" s="335"/>
      <c r="P165" s="335"/>
      <c r="Q165" s="335"/>
      <c r="R165" s="335"/>
      <c r="S165" s="335"/>
    </row>
    <row r="166" spans="1:19">
      <c r="A166" s="384"/>
      <c r="B166" s="340"/>
      <c r="C166" s="339" t="s">
        <v>3267</v>
      </c>
      <c r="D166" s="383">
        <v>3200</v>
      </c>
      <c r="E166" s="379">
        <f>H166*$H$135</f>
        <v>0</v>
      </c>
      <c r="F166" s="379">
        <f>D166*E166</f>
        <v>0</v>
      </c>
      <c r="G166" s="335"/>
      <c r="H166" s="336">
        <v>0</v>
      </c>
      <c r="I166" s="335"/>
      <c r="J166" s="346"/>
      <c r="K166" s="335"/>
      <c r="L166" s="382"/>
      <c r="M166" s="335"/>
      <c r="N166" s="382"/>
      <c r="O166" s="335"/>
      <c r="P166" s="335"/>
      <c r="Q166" s="335"/>
      <c r="R166" s="335"/>
      <c r="S166" s="335"/>
    </row>
    <row r="167" spans="1:19">
      <c r="A167" s="384"/>
      <c r="B167" s="340"/>
      <c r="C167" s="339" t="s">
        <v>3266</v>
      </c>
      <c r="D167" s="383">
        <f>90</f>
        <v>90</v>
      </c>
      <c r="E167" s="379">
        <f>H167*$H$135</f>
        <v>0</v>
      </c>
      <c r="F167" s="379">
        <f>D167*E167</f>
        <v>0</v>
      </c>
      <c r="G167" s="335"/>
      <c r="H167" s="336">
        <v>0</v>
      </c>
      <c r="I167" s="335"/>
      <c r="J167" s="335"/>
      <c r="K167" s="335"/>
      <c r="L167" s="382"/>
      <c r="M167" s="335"/>
      <c r="N167" s="382"/>
      <c r="O167" s="335"/>
      <c r="P167" s="335"/>
      <c r="Q167" s="335"/>
      <c r="R167" s="335"/>
      <c r="S167" s="335"/>
    </row>
    <row r="168" spans="1:19">
      <c r="A168" s="384"/>
      <c r="B168" s="340"/>
      <c r="C168" s="339" t="s">
        <v>3265</v>
      </c>
      <c r="D168" s="383">
        <v>30</v>
      </c>
      <c r="E168" s="379">
        <f>H168*$H$135</f>
        <v>0</v>
      </c>
      <c r="F168" s="379">
        <f>D168*E168</f>
        <v>0</v>
      </c>
      <c r="G168" s="335"/>
      <c r="H168" s="336">
        <v>0</v>
      </c>
      <c r="I168" s="335"/>
      <c r="J168" s="335"/>
      <c r="K168" s="335"/>
      <c r="L168" s="382"/>
      <c r="M168" s="335"/>
      <c r="N168" s="382"/>
      <c r="O168" s="335"/>
      <c r="P168" s="335"/>
      <c r="Q168" s="335"/>
      <c r="R168" s="335"/>
      <c r="S168" s="335"/>
    </row>
    <row r="169" spans="1:19">
      <c r="A169" s="384"/>
      <c r="B169" s="340"/>
      <c r="C169" s="339" t="s">
        <v>3264</v>
      </c>
      <c r="D169" s="383">
        <v>75</v>
      </c>
      <c r="E169" s="379">
        <f>H169*$H$135</f>
        <v>0</v>
      </c>
      <c r="F169" s="379">
        <f>D169*E169</f>
        <v>0</v>
      </c>
      <c r="G169" s="335"/>
      <c r="H169" s="336">
        <v>0</v>
      </c>
      <c r="I169" s="335"/>
      <c r="J169" s="335"/>
      <c r="K169" s="335"/>
      <c r="L169" s="382"/>
      <c r="M169" s="335"/>
      <c r="N169" s="382"/>
      <c r="O169" s="335"/>
      <c r="P169" s="335"/>
      <c r="Q169" s="335"/>
      <c r="R169" s="335"/>
      <c r="S169" s="335"/>
    </row>
    <row r="170" spans="1:19">
      <c r="A170" s="384"/>
      <c r="B170" s="340"/>
      <c r="C170" s="339" t="s">
        <v>3263</v>
      </c>
      <c r="D170" s="383">
        <v>15</v>
      </c>
      <c r="E170" s="379">
        <f>H170*$H$135</f>
        <v>0</v>
      </c>
      <c r="F170" s="379">
        <f>D170*E170</f>
        <v>0</v>
      </c>
      <c r="G170" s="335"/>
      <c r="H170" s="336">
        <v>0</v>
      </c>
      <c r="I170" s="335"/>
      <c r="J170" s="335"/>
      <c r="K170" s="335"/>
      <c r="L170" s="382"/>
      <c r="M170" s="335"/>
      <c r="N170" s="382"/>
      <c r="O170" s="335"/>
      <c r="P170" s="335"/>
      <c r="Q170" s="335"/>
      <c r="R170" s="335"/>
      <c r="S170" s="335"/>
    </row>
    <row r="171" spans="1:19">
      <c r="A171" s="384"/>
      <c r="B171" s="340"/>
      <c r="C171" s="339" t="s">
        <v>3262</v>
      </c>
      <c r="D171" s="383">
        <v>150</v>
      </c>
      <c r="E171" s="379">
        <f>H171*$H$135</f>
        <v>0</v>
      </c>
      <c r="F171" s="379">
        <f>D171*E171</f>
        <v>0</v>
      </c>
      <c r="G171" s="335"/>
      <c r="H171" s="336">
        <v>0</v>
      </c>
      <c r="I171" s="335"/>
      <c r="J171" s="335"/>
      <c r="K171" s="335"/>
      <c r="L171" s="382"/>
      <c r="M171" s="335"/>
      <c r="N171" s="382"/>
      <c r="O171" s="335"/>
      <c r="P171" s="335"/>
      <c r="Q171" s="335"/>
      <c r="R171" s="335"/>
      <c r="S171" s="335"/>
    </row>
    <row r="172" spans="1:19">
      <c r="A172" s="384"/>
      <c r="B172" s="340"/>
      <c r="C172" s="339" t="s">
        <v>3261</v>
      </c>
      <c r="D172" s="383">
        <v>200</v>
      </c>
      <c r="E172" s="379">
        <f>H172*$H$135</f>
        <v>0</v>
      </c>
      <c r="F172" s="379">
        <f>D172*E172</f>
        <v>0</v>
      </c>
      <c r="G172" s="335"/>
      <c r="H172" s="336">
        <v>0</v>
      </c>
      <c r="I172" s="335"/>
      <c r="J172" s="335"/>
      <c r="K172" s="335"/>
      <c r="L172" s="382"/>
      <c r="M172" s="335"/>
      <c r="N172" s="382"/>
      <c r="O172" s="335"/>
      <c r="P172" s="335"/>
      <c r="Q172" s="335"/>
      <c r="R172" s="335"/>
      <c r="S172" s="335"/>
    </row>
    <row r="173" spans="1:19">
      <c r="A173" s="384"/>
      <c r="B173" s="340"/>
      <c r="C173" s="339" t="s">
        <v>3260</v>
      </c>
      <c r="D173" s="383">
        <v>20</v>
      </c>
      <c r="E173" s="379">
        <f>H173*$H$135</f>
        <v>0</v>
      </c>
      <c r="F173" s="379">
        <f>D173*E173</f>
        <v>0</v>
      </c>
      <c r="G173" s="335"/>
      <c r="H173" s="336">
        <v>0</v>
      </c>
      <c r="I173" s="335"/>
      <c r="J173" s="335"/>
      <c r="K173" s="335"/>
      <c r="L173" s="382"/>
      <c r="M173" s="335"/>
      <c r="N173" s="382"/>
      <c r="O173" s="335"/>
      <c r="P173" s="335"/>
      <c r="Q173" s="335"/>
      <c r="R173" s="335"/>
      <c r="S173" s="335"/>
    </row>
    <row r="174" spans="1:19">
      <c r="A174" s="381"/>
      <c r="B174" s="363"/>
      <c r="C174" s="345" t="s">
        <v>3259</v>
      </c>
      <c r="D174" s="380">
        <v>10</v>
      </c>
      <c r="E174" s="361">
        <f>H174*$H$135</f>
        <v>0</v>
      </c>
      <c r="F174" s="379">
        <f>D174*E174</f>
        <v>0</v>
      </c>
      <c r="G174" s="363"/>
      <c r="H174" s="336">
        <v>0</v>
      </c>
      <c r="L174" s="378"/>
      <c r="N174" s="378"/>
    </row>
    <row r="175" spans="1:19" ht="13.5" thickBot="1">
      <c r="A175" s="329"/>
      <c r="B175" s="360"/>
      <c r="C175" s="359" t="s">
        <v>3206</v>
      </c>
      <c r="D175" s="358"/>
      <c r="E175" s="358"/>
      <c r="F175" s="357">
        <f>SUM(F162:F174)</f>
        <v>0</v>
      </c>
      <c r="G175" s="329"/>
      <c r="H175" s="329"/>
    </row>
    <row r="179" spans="1:16" ht="13.5" thickBot="1">
      <c r="B179" s="372" t="s">
        <v>3258</v>
      </c>
      <c r="C179" s="372"/>
      <c r="D179" s="371"/>
      <c r="E179" s="370"/>
      <c r="F179" s="370"/>
      <c r="G179" s="369"/>
      <c r="H179" s="369"/>
    </row>
    <row r="180" spans="1:16" ht="13.5" thickBot="1">
      <c r="B180" s="368" t="s">
        <v>3239</v>
      </c>
      <c r="C180" s="376" t="s">
        <v>3238</v>
      </c>
      <c r="D180" s="377" t="s">
        <v>3237</v>
      </c>
      <c r="E180" s="376" t="s">
        <v>3236</v>
      </c>
      <c r="F180" s="375" t="s">
        <v>3235</v>
      </c>
      <c r="G180" s="329"/>
      <c r="H180" s="364">
        <v>1</v>
      </c>
    </row>
    <row r="181" spans="1:16" s="374" customFormat="1">
      <c r="A181" s="327"/>
      <c r="B181" s="327"/>
      <c r="C181" s="345" t="s">
        <v>3257</v>
      </c>
      <c r="D181" s="362">
        <f>110+80</f>
        <v>190</v>
      </c>
      <c r="E181" s="361">
        <f>H181*$H$135</f>
        <v>0</v>
      </c>
      <c r="F181" s="361">
        <f>D181*E181</f>
        <v>0</v>
      </c>
      <c r="G181" s="327"/>
      <c r="H181" s="336">
        <v>0</v>
      </c>
      <c r="I181" s="327"/>
      <c r="J181" s="327"/>
      <c r="K181" s="327"/>
      <c r="L181" s="327"/>
      <c r="M181" s="327"/>
      <c r="N181" s="327"/>
      <c r="O181" s="327"/>
      <c r="P181" s="327"/>
    </row>
    <row r="182" spans="1:16">
      <c r="C182" s="345" t="s">
        <v>3256</v>
      </c>
      <c r="D182" s="362">
        <v>110</v>
      </c>
      <c r="E182" s="361">
        <f>H182*$H$135</f>
        <v>0</v>
      </c>
      <c r="F182" s="361">
        <f>D182*E182</f>
        <v>0</v>
      </c>
      <c r="H182" s="336">
        <v>0</v>
      </c>
    </row>
    <row r="183" spans="1:16">
      <c r="C183" s="345" t="s">
        <v>3255</v>
      </c>
      <c r="D183" s="362">
        <v>80</v>
      </c>
      <c r="E183" s="361">
        <f>H183*$H$135</f>
        <v>0</v>
      </c>
      <c r="F183" s="361">
        <f>D183*E183</f>
        <v>0</v>
      </c>
      <c r="H183" s="336">
        <v>0</v>
      </c>
    </row>
    <row r="184" spans="1:16">
      <c r="C184" s="345" t="s">
        <v>3254</v>
      </c>
      <c r="D184" s="362">
        <v>8</v>
      </c>
      <c r="E184" s="361">
        <f>H184*$H$135</f>
        <v>0</v>
      </c>
      <c r="F184" s="361">
        <f>D184*E184</f>
        <v>0</v>
      </c>
      <c r="H184" s="336">
        <v>0</v>
      </c>
    </row>
    <row r="185" spans="1:16">
      <c r="C185" s="345" t="s">
        <v>3253</v>
      </c>
      <c r="D185" s="362">
        <v>40</v>
      </c>
      <c r="E185" s="361">
        <f>H185*$H$135</f>
        <v>0</v>
      </c>
      <c r="F185" s="361">
        <f>D185*E185</f>
        <v>0</v>
      </c>
      <c r="H185" s="336">
        <v>0</v>
      </c>
    </row>
    <row r="186" spans="1:16">
      <c r="C186" s="345" t="s">
        <v>3252</v>
      </c>
      <c r="D186" s="362">
        <v>10</v>
      </c>
      <c r="E186" s="361">
        <f>H186*$H$135</f>
        <v>0</v>
      </c>
      <c r="F186" s="361">
        <f>D186*E186</f>
        <v>0</v>
      </c>
      <c r="H186" s="336">
        <v>0</v>
      </c>
    </row>
    <row r="187" spans="1:16">
      <c r="C187" s="345" t="s">
        <v>3251</v>
      </c>
      <c r="D187" s="362">
        <v>8</v>
      </c>
      <c r="E187" s="361">
        <f>H187*$H$135</f>
        <v>0</v>
      </c>
      <c r="F187" s="361">
        <f>D187*E187</f>
        <v>0</v>
      </c>
      <c r="H187" s="336">
        <v>0</v>
      </c>
    </row>
    <row r="188" spans="1:16">
      <c r="C188" s="345" t="s">
        <v>3250</v>
      </c>
      <c r="D188" s="362">
        <v>4</v>
      </c>
      <c r="E188" s="361">
        <f>H188*$H$135</f>
        <v>0</v>
      </c>
      <c r="F188" s="361">
        <f>D188*E188</f>
        <v>0</v>
      </c>
      <c r="H188" s="336">
        <v>0</v>
      </c>
    </row>
    <row r="189" spans="1:16" ht="13.5" thickBot="1">
      <c r="C189" s="373" t="s">
        <v>3206</v>
      </c>
      <c r="D189" s="358"/>
      <c r="E189" s="358"/>
      <c r="F189" s="357">
        <f>SUM(F181:F188)</f>
        <v>0</v>
      </c>
      <c r="G189" s="329"/>
      <c r="H189" s="329"/>
    </row>
    <row r="192" spans="1:16" ht="13.5" thickBot="1">
      <c r="B192" s="372" t="s">
        <v>3249</v>
      </c>
      <c r="C192" s="372"/>
      <c r="D192" s="371"/>
      <c r="E192" s="370"/>
      <c r="F192" s="370"/>
      <c r="G192" s="369"/>
      <c r="H192" s="369"/>
    </row>
    <row r="193" spans="2:8" ht="13.5" thickBot="1">
      <c r="B193" s="368" t="s">
        <v>3239</v>
      </c>
      <c r="C193" s="366" t="s">
        <v>3238</v>
      </c>
      <c r="D193" s="367" t="s">
        <v>3237</v>
      </c>
      <c r="E193" s="366" t="s">
        <v>3236</v>
      </c>
      <c r="F193" s="365" t="s">
        <v>3235</v>
      </c>
      <c r="G193" s="329"/>
      <c r="H193" s="364">
        <v>1</v>
      </c>
    </row>
    <row r="194" spans="2:8">
      <c r="B194" s="363"/>
      <c r="C194" s="345" t="s">
        <v>3248</v>
      </c>
      <c r="D194" s="362">
        <v>70</v>
      </c>
      <c r="E194" s="361">
        <f>H194*$H$135</f>
        <v>0</v>
      </c>
      <c r="F194" s="361">
        <f>D194*E194</f>
        <v>0</v>
      </c>
      <c r="G194" s="336"/>
      <c r="H194" s="336">
        <v>0</v>
      </c>
    </row>
    <row r="195" spans="2:8">
      <c r="B195" s="363"/>
      <c r="C195" s="345" t="s">
        <v>3247</v>
      </c>
      <c r="D195" s="362">
        <v>20</v>
      </c>
      <c r="E195" s="361">
        <f>H195*$H$135</f>
        <v>0</v>
      </c>
      <c r="F195" s="361">
        <f>D195*E195</f>
        <v>0</v>
      </c>
      <c r="G195" s="336"/>
      <c r="H195" s="336">
        <v>0</v>
      </c>
    </row>
    <row r="196" spans="2:8">
      <c r="B196" s="363"/>
      <c r="C196" s="345" t="s">
        <v>3246</v>
      </c>
      <c r="D196" s="362">
        <v>2</v>
      </c>
      <c r="E196" s="361">
        <f>H196*$H$135</f>
        <v>0</v>
      </c>
      <c r="F196" s="361">
        <f>D196*E196</f>
        <v>0</v>
      </c>
      <c r="G196" s="336"/>
      <c r="H196" s="336">
        <v>0</v>
      </c>
    </row>
    <row r="197" spans="2:8">
      <c r="B197" s="363"/>
      <c r="C197" s="345" t="s">
        <v>3245</v>
      </c>
      <c r="D197" s="362">
        <f>16+16</f>
        <v>32</v>
      </c>
      <c r="E197" s="361">
        <f>H197*$H$135</f>
        <v>0</v>
      </c>
      <c r="F197" s="361">
        <f>D197*E197</f>
        <v>0</v>
      </c>
      <c r="G197" s="336"/>
      <c r="H197" s="336">
        <v>0</v>
      </c>
    </row>
    <row r="198" spans="2:8">
      <c r="B198" s="363"/>
      <c r="C198" s="345" t="s">
        <v>3244</v>
      </c>
      <c r="D198" s="362">
        <v>8</v>
      </c>
      <c r="E198" s="361">
        <f>H198*$H$135</f>
        <v>0</v>
      </c>
      <c r="F198" s="361">
        <f>D198*E198</f>
        <v>0</v>
      </c>
      <c r="G198" s="336"/>
      <c r="H198" s="336">
        <v>0</v>
      </c>
    </row>
    <row r="199" spans="2:8">
      <c r="B199" s="363"/>
      <c r="C199" s="345" t="s">
        <v>3243</v>
      </c>
      <c r="D199" s="362">
        <v>16</v>
      </c>
      <c r="E199" s="361">
        <f>H199*$H$135</f>
        <v>0</v>
      </c>
      <c r="F199" s="361">
        <f>D199*E199</f>
        <v>0</v>
      </c>
      <c r="G199" s="336"/>
      <c r="H199" s="336">
        <v>0</v>
      </c>
    </row>
    <row r="200" spans="2:8">
      <c r="B200" s="363"/>
      <c r="C200" s="345" t="s">
        <v>3242</v>
      </c>
      <c r="D200" s="362">
        <v>8</v>
      </c>
      <c r="E200" s="361">
        <f>H200*$H$135</f>
        <v>0</v>
      </c>
      <c r="F200" s="361">
        <f>D200*E200</f>
        <v>0</v>
      </c>
      <c r="G200" s="336"/>
      <c r="H200" s="336">
        <v>0</v>
      </c>
    </row>
    <row r="201" spans="2:8">
      <c r="B201" s="363"/>
      <c r="C201" s="345" t="s">
        <v>3241</v>
      </c>
      <c r="D201" s="362">
        <v>1</v>
      </c>
      <c r="E201" s="361">
        <f>H201*$H$135</f>
        <v>0</v>
      </c>
      <c r="F201" s="361">
        <f>D201*E201</f>
        <v>0</v>
      </c>
      <c r="G201" s="336"/>
      <c r="H201" s="336">
        <v>0</v>
      </c>
    </row>
    <row r="202" spans="2:8" ht="13.5" thickBot="1">
      <c r="B202" s="360"/>
      <c r="C202" s="359" t="s">
        <v>3206</v>
      </c>
      <c r="D202" s="358"/>
      <c r="E202" s="358"/>
      <c r="F202" s="357">
        <f>SUM(F194:F201)</f>
        <v>0</v>
      </c>
      <c r="G202" s="336"/>
      <c r="H202" s="336"/>
    </row>
    <row r="205" spans="2:8" s="335" customFormat="1" ht="13.5" thickBot="1">
      <c r="B205" s="356" t="s">
        <v>3240</v>
      </c>
      <c r="C205" s="356"/>
      <c r="D205" s="355"/>
      <c r="E205" s="354"/>
      <c r="F205" s="354"/>
      <c r="G205" s="353"/>
      <c r="H205" s="353"/>
    </row>
    <row r="206" spans="2:8" s="335" customFormat="1" ht="13.5" thickBot="1">
      <c r="B206" s="352" t="s">
        <v>3239</v>
      </c>
      <c r="C206" s="351" t="s">
        <v>3238</v>
      </c>
      <c r="D206" s="352" t="s">
        <v>3237</v>
      </c>
      <c r="E206" s="351" t="s">
        <v>3236</v>
      </c>
      <c r="F206" s="350" t="s">
        <v>3235</v>
      </c>
      <c r="G206" s="330"/>
      <c r="H206" s="349">
        <v>1</v>
      </c>
    </row>
    <row r="207" spans="2:8" s="335" customFormat="1">
      <c r="B207" s="340"/>
      <c r="C207" s="348" t="s">
        <v>3234</v>
      </c>
      <c r="D207" s="338"/>
      <c r="E207" s="337"/>
      <c r="F207" s="337"/>
      <c r="H207" s="341"/>
    </row>
    <row r="208" spans="2:8" s="335" customFormat="1">
      <c r="B208" s="340"/>
      <c r="C208" s="339" t="s">
        <v>3233</v>
      </c>
      <c r="D208" s="338">
        <v>1</v>
      </c>
      <c r="E208" s="337">
        <f>H208</f>
        <v>0</v>
      </c>
      <c r="F208" s="337">
        <f>D208*E208</f>
        <v>0</v>
      </c>
      <c r="H208" s="336">
        <v>0</v>
      </c>
    </row>
    <row r="209" spans="2:10" s="335" customFormat="1">
      <c r="B209" s="340"/>
      <c r="C209" s="339" t="s">
        <v>3232</v>
      </c>
      <c r="D209" s="338">
        <v>1</v>
      </c>
      <c r="E209" s="337">
        <f>H209</f>
        <v>0</v>
      </c>
      <c r="F209" s="337">
        <f>D209*E209</f>
        <v>0</v>
      </c>
      <c r="H209" s="336">
        <v>0</v>
      </c>
    </row>
    <row r="210" spans="2:10" s="335" customFormat="1">
      <c r="B210" s="340"/>
      <c r="C210" s="339" t="s">
        <v>3231</v>
      </c>
      <c r="D210" s="338">
        <v>1</v>
      </c>
      <c r="E210" s="337">
        <f>H210</f>
        <v>0</v>
      </c>
      <c r="F210" s="337">
        <f>D210*E210</f>
        <v>0</v>
      </c>
      <c r="H210" s="336">
        <v>0</v>
      </c>
    </row>
    <row r="211" spans="2:10" s="335" customFormat="1">
      <c r="B211" s="340"/>
      <c r="C211" s="345" t="s">
        <v>3230</v>
      </c>
      <c r="D211" s="338">
        <v>1</v>
      </c>
      <c r="E211" s="337">
        <f>H211</f>
        <v>0</v>
      </c>
      <c r="F211" s="337">
        <f>D211*E211</f>
        <v>0</v>
      </c>
      <c r="H211" s="336">
        <v>0</v>
      </c>
    </row>
    <row r="212" spans="2:10" s="335" customFormat="1">
      <c r="B212" s="340"/>
      <c r="C212" s="345" t="s">
        <v>3229</v>
      </c>
      <c r="D212" s="338">
        <v>2</v>
      </c>
      <c r="E212" s="337">
        <f>H212</f>
        <v>0</v>
      </c>
      <c r="F212" s="337">
        <f>D212*E212</f>
        <v>0</v>
      </c>
      <c r="H212" s="336">
        <v>0</v>
      </c>
    </row>
    <row r="213" spans="2:10" s="335" customFormat="1">
      <c r="B213" s="340"/>
      <c r="C213" s="345" t="s">
        <v>3228</v>
      </c>
      <c r="D213" s="338">
        <v>18</v>
      </c>
      <c r="E213" s="337">
        <f>H213</f>
        <v>0</v>
      </c>
      <c r="F213" s="337">
        <f>D213*E213</f>
        <v>0</v>
      </c>
      <c r="H213" s="336">
        <v>0</v>
      </c>
    </row>
    <row r="214" spans="2:10" s="335" customFormat="1">
      <c r="B214" s="340"/>
      <c r="C214" s="345" t="s">
        <v>3227</v>
      </c>
      <c r="D214" s="338">
        <v>1</v>
      </c>
      <c r="E214" s="337">
        <f>H214</f>
        <v>0</v>
      </c>
      <c r="F214" s="337">
        <f>D214*E214</f>
        <v>0</v>
      </c>
      <c r="H214" s="336">
        <v>0</v>
      </c>
    </row>
    <row r="215" spans="2:10" s="335" customFormat="1">
      <c r="B215" s="340"/>
      <c r="C215" s="345" t="s">
        <v>3226</v>
      </c>
      <c r="D215" s="338">
        <v>1</v>
      </c>
      <c r="E215" s="337">
        <f>H215</f>
        <v>0</v>
      </c>
      <c r="F215" s="337">
        <f>D215*E215</f>
        <v>0</v>
      </c>
      <c r="H215" s="336">
        <v>0</v>
      </c>
    </row>
    <row r="216" spans="2:10" s="335" customFormat="1">
      <c r="B216" s="340"/>
      <c r="C216" s="345" t="s">
        <v>3225</v>
      </c>
      <c r="D216" s="338">
        <v>3</v>
      </c>
      <c r="E216" s="337">
        <f>H216</f>
        <v>0</v>
      </c>
      <c r="F216" s="337">
        <f>D216*E216</f>
        <v>0</v>
      </c>
      <c r="H216" s="336">
        <v>0</v>
      </c>
    </row>
    <row r="217" spans="2:10" s="335" customFormat="1">
      <c r="B217" s="340"/>
      <c r="C217" s="345" t="s">
        <v>3224</v>
      </c>
      <c r="D217" s="338">
        <v>1</v>
      </c>
      <c r="E217" s="337">
        <f>H217</f>
        <v>0</v>
      </c>
      <c r="F217" s="337">
        <f>D217*E217</f>
        <v>0</v>
      </c>
      <c r="H217" s="336">
        <v>0</v>
      </c>
    </row>
    <row r="218" spans="2:10" s="335" customFormat="1">
      <c r="B218" s="340"/>
      <c r="C218" s="339" t="s">
        <v>3223</v>
      </c>
      <c r="D218" s="338">
        <f>360+300</f>
        <v>660</v>
      </c>
      <c r="E218" s="337">
        <f>H218</f>
        <v>0</v>
      </c>
      <c r="F218" s="337">
        <f>D218*E218</f>
        <v>0</v>
      </c>
      <c r="G218" s="340"/>
      <c r="H218" s="336">
        <v>0</v>
      </c>
    </row>
    <row r="219" spans="2:10" s="335" customFormat="1">
      <c r="B219" s="340"/>
      <c r="C219" s="345" t="s">
        <v>3217</v>
      </c>
      <c r="D219" s="338">
        <v>1</v>
      </c>
      <c r="E219" s="337">
        <f>H219</f>
        <v>0</v>
      </c>
      <c r="F219" s="337">
        <f>D219*E219</f>
        <v>0</v>
      </c>
      <c r="H219" s="336">
        <v>0</v>
      </c>
    </row>
    <row r="220" spans="2:10" s="335" customFormat="1">
      <c r="B220" s="340"/>
      <c r="C220" s="348"/>
      <c r="D220" s="338"/>
      <c r="E220" s="337"/>
      <c r="F220" s="337"/>
      <c r="H220" s="341"/>
    </row>
    <row r="221" spans="2:10" s="335" customFormat="1">
      <c r="B221" s="340"/>
      <c r="C221" s="342" t="s">
        <v>3222</v>
      </c>
      <c r="D221" s="347"/>
      <c r="E221" s="337"/>
      <c r="F221" s="337"/>
      <c r="G221" s="340"/>
      <c r="H221" s="341"/>
    </row>
    <row r="222" spans="2:10" s="335" customFormat="1">
      <c r="B222" s="340"/>
      <c r="C222" s="339" t="s">
        <v>3221</v>
      </c>
      <c r="D222" s="338">
        <v>1</v>
      </c>
      <c r="E222" s="337">
        <f>H222</f>
        <v>0</v>
      </c>
      <c r="F222" s="337">
        <f>D222*E222</f>
        <v>0</v>
      </c>
      <c r="G222" s="340"/>
      <c r="H222" s="336">
        <v>0</v>
      </c>
      <c r="J222" s="346"/>
    </row>
    <row r="223" spans="2:10" s="335" customFormat="1">
      <c r="B223" s="340"/>
      <c r="C223" s="339" t="s">
        <v>3220</v>
      </c>
      <c r="D223" s="338">
        <v>17</v>
      </c>
      <c r="E223" s="337">
        <f>H223</f>
        <v>0</v>
      </c>
      <c r="F223" s="337">
        <f>D223*E223</f>
        <v>0</v>
      </c>
      <c r="G223" s="340"/>
      <c r="H223" s="336">
        <v>0</v>
      </c>
    </row>
    <row r="224" spans="2:10" s="335" customFormat="1">
      <c r="B224" s="340"/>
      <c r="C224" s="339" t="s">
        <v>3219</v>
      </c>
      <c r="D224" s="338">
        <v>1800</v>
      </c>
      <c r="E224" s="337">
        <f>H224</f>
        <v>0</v>
      </c>
      <c r="F224" s="337">
        <f>D224*E224</f>
        <v>0</v>
      </c>
      <c r="G224" s="340"/>
      <c r="H224" s="336">
        <v>0</v>
      </c>
    </row>
    <row r="225" spans="2:8" s="335" customFormat="1">
      <c r="B225" s="340"/>
      <c r="C225" s="339" t="s">
        <v>3218</v>
      </c>
      <c r="D225" s="338">
        <v>1</v>
      </c>
      <c r="E225" s="337">
        <f>H225</f>
        <v>0</v>
      </c>
      <c r="F225" s="337">
        <f>D225*E225</f>
        <v>0</v>
      </c>
      <c r="G225" s="340"/>
      <c r="H225" s="336">
        <v>0</v>
      </c>
    </row>
    <row r="226" spans="2:8" s="335" customFormat="1">
      <c r="B226" s="340"/>
      <c r="C226" s="345" t="s">
        <v>3217</v>
      </c>
      <c r="D226" s="338">
        <v>1</v>
      </c>
      <c r="E226" s="337">
        <f>H226</f>
        <v>0</v>
      </c>
      <c r="F226" s="337">
        <f>D226*E226</f>
        <v>0</v>
      </c>
      <c r="G226" s="340"/>
      <c r="H226" s="336">
        <v>0</v>
      </c>
    </row>
    <row r="227" spans="2:8" s="335" customFormat="1">
      <c r="B227" s="340"/>
      <c r="C227" s="345" t="s">
        <v>3216</v>
      </c>
      <c r="D227" s="338">
        <v>70</v>
      </c>
      <c r="E227" s="337">
        <f>H227</f>
        <v>0</v>
      </c>
      <c r="F227" s="337">
        <f>D227*E227</f>
        <v>0</v>
      </c>
      <c r="G227" s="340"/>
      <c r="H227" s="336">
        <v>0</v>
      </c>
    </row>
    <row r="228" spans="2:8" s="335" customFormat="1">
      <c r="B228" s="340"/>
      <c r="C228" s="345" t="s">
        <v>3215</v>
      </c>
      <c r="D228" s="343">
        <v>1</v>
      </c>
      <c r="E228" s="337">
        <f>H228</f>
        <v>0</v>
      </c>
      <c r="F228" s="337">
        <f>D228*E228</f>
        <v>0</v>
      </c>
      <c r="G228" s="327"/>
      <c r="H228" s="336">
        <v>0</v>
      </c>
    </row>
    <row r="229" spans="2:8" s="335" customFormat="1">
      <c r="B229" s="340"/>
      <c r="C229" s="344"/>
      <c r="D229" s="343"/>
      <c r="E229" s="337"/>
      <c r="F229" s="337"/>
      <c r="G229" s="327"/>
      <c r="H229" s="336"/>
    </row>
    <row r="230" spans="2:8" s="335" customFormat="1">
      <c r="B230" s="340"/>
      <c r="C230" s="342" t="s">
        <v>3214</v>
      </c>
      <c r="D230" s="338"/>
      <c r="E230" s="337"/>
      <c r="F230" s="337"/>
      <c r="G230" s="340"/>
      <c r="H230" s="341"/>
    </row>
    <row r="231" spans="2:8" s="335" customFormat="1">
      <c r="B231" s="340"/>
      <c r="C231" s="339" t="s">
        <v>3213</v>
      </c>
      <c r="D231" s="338">
        <v>2</v>
      </c>
      <c r="E231" s="337">
        <f>H231</f>
        <v>0</v>
      </c>
      <c r="F231" s="337">
        <f>D231*E231</f>
        <v>0</v>
      </c>
      <c r="H231" s="336">
        <v>0</v>
      </c>
    </row>
    <row r="232" spans="2:8" s="335" customFormat="1">
      <c r="B232" s="340"/>
      <c r="C232" s="339" t="s">
        <v>3212</v>
      </c>
      <c r="D232" s="338">
        <v>5</v>
      </c>
      <c r="E232" s="337">
        <f>H232</f>
        <v>0</v>
      </c>
      <c r="F232" s="337">
        <f>D232*E232</f>
        <v>0</v>
      </c>
      <c r="H232" s="336">
        <v>0</v>
      </c>
    </row>
    <row r="233" spans="2:8" s="335" customFormat="1">
      <c r="B233" s="340"/>
      <c r="C233" s="339" t="s">
        <v>3211</v>
      </c>
      <c r="D233" s="338">
        <v>2</v>
      </c>
      <c r="E233" s="337">
        <f>H233</f>
        <v>0</v>
      </c>
      <c r="F233" s="337">
        <f>D233*E233</f>
        <v>0</v>
      </c>
      <c r="H233" s="336">
        <v>0</v>
      </c>
    </row>
    <row r="234" spans="2:8" s="335" customFormat="1">
      <c r="B234" s="340"/>
      <c r="C234" s="339" t="s">
        <v>3210</v>
      </c>
      <c r="D234" s="338">
        <v>2</v>
      </c>
      <c r="E234" s="337">
        <f>H234</f>
        <v>0</v>
      </c>
      <c r="F234" s="337">
        <f>D234*E234</f>
        <v>0</v>
      </c>
      <c r="H234" s="336">
        <v>0</v>
      </c>
    </row>
    <row r="235" spans="2:8" s="335" customFormat="1">
      <c r="B235" s="340"/>
      <c r="C235" s="339" t="s">
        <v>3209</v>
      </c>
      <c r="D235" s="338">
        <v>100</v>
      </c>
      <c r="E235" s="337">
        <f>H235</f>
        <v>0</v>
      </c>
      <c r="F235" s="337">
        <f>D235*E235</f>
        <v>0</v>
      </c>
      <c r="H235" s="336">
        <v>0</v>
      </c>
    </row>
    <row r="236" spans="2:8" s="335" customFormat="1">
      <c r="B236" s="340"/>
      <c r="C236" s="339" t="s">
        <v>3208</v>
      </c>
      <c r="D236" s="338">
        <v>250</v>
      </c>
      <c r="E236" s="337">
        <f>H236</f>
        <v>0</v>
      </c>
      <c r="F236" s="337">
        <f>D236*E236</f>
        <v>0</v>
      </c>
      <c r="H236" s="336">
        <v>0</v>
      </c>
    </row>
    <row r="237" spans="2:8" s="335" customFormat="1">
      <c r="B237" s="340"/>
      <c r="C237" s="339" t="s">
        <v>3207</v>
      </c>
      <c r="D237" s="338">
        <v>250</v>
      </c>
      <c r="E237" s="337">
        <f>H237</f>
        <v>0</v>
      </c>
      <c r="F237" s="337">
        <f>D237*E237</f>
        <v>0</v>
      </c>
      <c r="H237" s="336">
        <v>0</v>
      </c>
    </row>
    <row r="238" spans="2:8" ht="13.5" thickBot="1">
      <c r="B238" s="334"/>
      <c r="C238" s="333" t="s">
        <v>3206</v>
      </c>
      <c r="D238" s="332"/>
      <c r="E238" s="332"/>
      <c r="F238" s="331">
        <f>SUM(F208:F237)</f>
        <v>0</v>
      </c>
      <c r="G238" s="330"/>
      <c r="H238" s="330"/>
    </row>
    <row r="241" spans="3:8">
      <c r="H241" s="329"/>
    </row>
    <row r="242" spans="3:8">
      <c r="H242" s="329"/>
    </row>
    <row r="243" spans="3:8">
      <c r="C243" s="327" t="s">
        <v>3205</v>
      </c>
    </row>
    <row r="244" spans="3:8">
      <c r="C244" s="327" t="s">
        <v>3204</v>
      </c>
    </row>
    <row r="245" spans="3:8">
      <c r="C245" s="327" t="s">
        <v>3203</v>
      </c>
    </row>
    <row r="246" spans="3:8">
      <c r="C246" s="327" t="s">
        <v>3202</v>
      </c>
    </row>
    <row r="248" spans="3:8">
      <c r="C248" s="328" t="s">
        <v>3201</v>
      </c>
    </row>
  </sheetData>
  <mergeCells count="13">
    <mergeCell ref="B87:C87"/>
    <mergeCell ref="B3:C3"/>
    <mergeCell ref="B6:C6"/>
    <mergeCell ref="B17:C17"/>
    <mergeCell ref="B25:C25"/>
    <mergeCell ref="B59:C59"/>
    <mergeCell ref="B205:C205"/>
    <mergeCell ref="B114:C114"/>
    <mergeCell ref="B132:C132"/>
    <mergeCell ref="B134:C134"/>
    <mergeCell ref="B160:C160"/>
    <mergeCell ref="B179:C179"/>
    <mergeCell ref="B192:C192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2229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04.c - ZTI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2230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898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2231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899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2232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909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910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131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315" t="str">
        <f>E7</f>
        <v>Rekonstrukce č.p. 224, Hálkova ulice, Chomutov</v>
      </c>
      <c r="F89" s="316"/>
      <c r="G89" s="316"/>
      <c r="H89" s="316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315" t="s">
        <v>894</v>
      </c>
      <c r="F91" s="317"/>
      <c r="G91" s="317"/>
      <c r="H91" s="317"/>
      <c r="L91" s="32"/>
    </row>
    <row r="92" spans="2:12" s="1" customFormat="1" ht="12" customHeight="1">
      <c r="B92" s="32"/>
      <c r="C92" s="27" t="s">
        <v>895</v>
      </c>
      <c r="L92" s="32"/>
    </row>
    <row r="93" spans="2:12" s="1" customFormat="1" ht="16.5" customHeight="1">
      <c r="B93" s="32"/>
      <c r="E93" s="279" t="str">
        <f>E11</f>
        <v>SO 04.c - ZTI</v>
      </c>
      <c r="F93" s="317"/>
      <c r="G93" s="317"/>
      <c r="H93" s="317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132</v>
      </c>
      <c r="D100" s="113" t="s">
        <v>57</v>
      </c>
      <c r="E100" s="113" t="s">
        <v>53</v>
      </c>
      <c r="F100" s="113" t="s">
        <v>54</v>
      </c>
      <c r="G100" s="113" t="s">
        <v>133</v>
      </c>
      <c r="H100" s="113" t="s">
        <v>134</v>
      </c>
      <c r="I100" s="113" t="s">
        <v>135</v>
      </c>
      <c r="J100" s="113" t="s">
        <v>116</v>
      </c>
      <c r="K100" s="114" t="s">
        <v>136</v>
      </c>
      <c r="L100" s="111"/>
      <c r="M100" s="56" t="s">
        <v>19</v>
      </c>
      <c r="N100" s="57" t="s">
        <v>42</v>
      </c>
      <c r="O100" s="57" t="s">
        <v>137</v>
      </c>
      <c r="P100" s="57" t="s">
        <v>138</v>
      </c>
      <c r="Q100" s="57" t="s">
        <v>139</v>
      </c>
      <c r="R100" s="57" t="s">
        <v>140</v>
      </c>
      <c r="S100" s="57" t="s">
        <v>141</v>
      </c>
      <c r="T100" s="58" t="s">
        <v>142</v>
      </c>
    </row>
    <row r="101" spans="2:65" s="1" customFormat="1" ht="22.9" customHeight="1">
      <c r="B101" s="32"/>
      <c r="C101" s="61" t="s">
        <v>143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8.2926251439999987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144</v>
      </c>
      <c r="F102" s="121" t="s">
        <v>145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6.7464149439999996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146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635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149</v>
      </c>
      <c r="E104" s="132" t="s">
        <v>2233</v>
      </c>
      <c r="F104" s="133" t="s">
        <v>2234</v>
      </c>
      <c r="G104" s="134" t="s">
        <v>184</v>
      </c>
      <c r="H104" s="135">
        <v>14.77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2235</v>
      </c>
    </row>
    <row r="105" spans="2:65" s="1" customFormat="1" ht="11.25">
      <c r="B105" s="32"/>
      <c r="D105" s="144" t="s">
        <v>155</v>
      </c>
      <c r="F105" s="145" t="s">
        <v>2236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2237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2238</v>
      </c>
      <c r="H107" s="158">
        <v>14.77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14.77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" customFormat="1" ht="24.2" customHeight="1">
      <c r="B109" s="32"/>
      <c r="C109" s="131" t="s">
        <v>82</v>
      </c>
      <c r="D109" s="131" t="s">
        <v>149</v>
      </c>
      <c r="E109" s="132" t="s">
        <v>2239</v>
      </c>
      <c r="F109" s="133" t="s">
        <v>2240</v>
      </c>
      <c r="G109" s="134" t="s">
        <v>184</v>
      </c>
      <c r="H109" s="135">
        <v>67.5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2241</v>
      </c>
    </row>
    <row r="110" spans="2:65" s="1" customFormat="1" ht="11.25">
      <c r="B110" s="32"/>
      <c r="D110" s="144" t="s">
        <v>155</v>
      </c>
      <c r="F110" s="145" t="s">
        <v>2242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2243</v>
      </c>
      <c r="H111" s="158">
        <v>67.5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146</v>
      </c>
    </row>
    <row r="112" spans="2:65" s="1" customFormat="1" ht="24.2" customHeight="1">
      <c r="B112" s="32"/>
      <c r="C112" s="131" t="s">
        <v>168</v>
      </c>
      <c r="D112" s="131" t="s">
        <v>149</v>
      </c>
      <c r="E112" s="132" t="s">
        <v>2244</v>
      </c>
      <c r="F112" s="133" t="s">
        <v>2245</v>
      </c>
      <c r="G112" s="134" t="s">
        <v>152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147</v>
      </c>
      <c r="AT112" s="142" t="s">
        <v>149</v>
      </c>
      <c r="AU112" s="142" t="s">
        <v>82</v>
      </c>
      <c r="AY112" s="17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147</v>
      </c>
      <c r="BM112" s="142" t="s">
        <v>2246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2247</v>
      </c>
      <c r="H113" s="158">
        <v>117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2248</v>
      </c>
      <c r="F114" s="133" t="s">
        <v>2249</v>
      </c>
      <c r="G114" s="134" t="s">
        <v>152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2250</v>
      </c>
    </row>
    <row r="115" spans="2:65" s="1" customFormat="1" ht="37.9" customHeight="1">
      <c r="B115" s="32"/>
      <c r="C115" s="131" t="s">
        <v>181</v>
      </c>
      <c r="D115" s="131" t="s">
        <v>149</v>
      </c>
      <c r="E115" s="132" t="s">
        <v>674</v>
      </c>
      <c r="F115" s="133" t="s">
        <v>675</v>
      </c>
      <c r="G115" s="134" t="s">
        <v>184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147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147</v>
      </c>
      <c r="BM115" s="142" t="s">
        <v>2251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2252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2253</v>
      </c>
      <c r="H117" s="158">
        <v>40.320999999999998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678</v>
      </c>
      <c r="F118" s="133" t="s">
        <v>679</v>
      </c>
      <c r="G118" s="134" t="s">
        <v>184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2254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2255</v>
      </c>
      <c r="H119" s="158">
        <v>403.21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24.2" customHeight="1">
      <c r="B120" s="32"/>
      <c r="C120" s="131" t="s">
        <v>196</v>
      </c>
      <c r="D120" s="131" t="s">
        <v>149</v>
      </c>
      <c r="E120" s="132" t="s">
        <v>2256</v>
      </c>
      <c r="F120" s="133" t="s">
        <v>2257</v>
      </c>
      <c r="G120" s="134" t="s">
        <v>184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2258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2259</v>
      </c>
      <c r="H121" s="158">
        <v>40.320999999999998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2260</v>
      </c>
      <c r="F122" s="133" t="s">
        <v>2261</v>
      </c>
      <c r="G122" s="134" t="s">
        <v>213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2262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2263</v>
      </c>
      <c r="H123" s="158">
        <v>72.578000000000003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146</v>
      </c>
    </row>
    <row r="124" spans="2:65" s="1" customFormat="1" ht="24.2" customHeight="1">
      <c r="B124" s="32"/>
      <c r="C124" s="131" t="s">
        <v>166</v>
      </c>
      <c r="D124" s="131" t="s">
        <v>149</v>
      </c>
      <c r="E124" s="132" t="s">
        <v>2264</v>
      </c>
      <c r="F124" s="133" t="s">
        <v>2265</v>
      </c>
      <c r="G124" s="134" t="s">
        <v>184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147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147</v>
      </c>
      <c r="BM124" s="142" t="s">
        <v>2266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2259</v>
      </c>
      <c r="H125" s="158">
        <v>40.320999999999998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210</v>
      </c>
      <c r="D126" s="131" t="s">
        <v>149</v>
      </c>
      <c r="E126" s="132" t="s">
        <v>2267</v>
      </c>
      <c r="F126" s="133" t="s">
        <v>2268</v>
      </c>
      <c r="G126" s="134" t="s">
        <v>184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2269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2270</v>
      </c>
      <c r="H127" s="158">
        <v>41.948999999999998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37.9" customHeight="1">
      <c r="B128" s="32"/>
      <c r="C128" s="131" t="s">
        <v>216</v>
      </c>
      <c r="D128" s="131" t="s">
        <v>149</v>
      </c>
      <c r="E128" s="132" t="s">
        <v>2271</v>
      </c>
      <c r="F128" s="133" t="s">
        <v>2272</v>
      </c>
      <c r="G128" s="134" t="s">
        <v>184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2273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2274</v>
      </c>
      <c r="H129" s="158">
        <v>20.7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2275</v>
      </c>
      <c r="H130" s="158">
        <v>9.7059999999999995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30.405999999999999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8</v>
      </c>
      <c r="D132" s="174" t="s">
        <v>392</v>
      </c>
      <c r="E132" s="175" t="s">
        <v>2276</v>
      </c>
      <c r="F132" s="176" t="s">
        <v>2277</v>
      </c>
      <c r="G132" s="177" t="s">
        <v>213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2278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2279</v>
      </c>
      <c r="H133" s="158">
        <v>60.811999999999998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146</v>
      </c>
    </row>
    <row r="134" spans="2:65" s="11" customFormat="1" ht="22.9" customHeight="1">
      <c r="B134" s="119"/>
      <c r="D134" s="120" t="s">
        <v>71</v>
      </c>
      <c r="E134" s="129" t="s">
        <v>147</v>
      </c>
      <c r="F134" s="129" t="s">
        <v>148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146</v>
      </c>
      <c r="BK134" s="128">
        <f>SUM(BK135:BK138)</f>
        <v>0</v>
      </c>
    </row>
    <row r="135" spans="2:65" s="1" customFormat="1" ht="21.75" customHeight="1">
      <c r="B135" s="32"/>
      <c r="C135" s="131" t="s">
        <v>225</v>
      </c>
      <c r="D135" s="131" t="s">
        <v>149</v>
      </c>
      <c r="E135" s="132" t="s">
        <v>2280</v>
      </c>
      <c r="F135" s="133" t="s">
        <v>2281</v>
      </c>
      <c r="G135" s="134" t="s">
        <v>184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2282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2283</v>
      </c>
      <c r="H136" s="158">
        <v>6.75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2284</v>
      </c>
      <c r="H137" s="158">
        <v>3.165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4" customFormat="1" ht="11.25">
      <c r="B138" s="162"/>
      <c r="D138" s="149" t="s">
        <v>157</v>
      </c>
      <c r="E138" s="163" t="s">
        <v>19</v>
      </c>
      <c r="F138" s="164" t="s">
        <v>161</v>
      </c>
      <c r="H138" s="165">
        <v>9.9149999999999991</v>
      </c>
      <c r="I138" s="166"/>
      <c r="L138" s="162"/>
      <c r="M138" s="167"/>
      <c r="T138" s="168"/>
      <c r="AT138" s="163" t="s">
        <v>157</v>
      </c>
      <c r="AU138" s="163" t="s">
        <v>82</v>
      </c>
      <c r="AV138" s="14" t="s">
        <v>147</v>
      </c>
      <c r="AW138" s="14" t="s">
        <v>33</v>
      </c>
      <c r="AX138" s="14" t="s">
        <v>80</v>
      </c>
      <c r="AY138" s="163" t="s">
        <v>146</v>
      </c>
    </row>
    <row r="139" spans="2:65" s="11" customFormat="1" ht="22.9" customHeight="1">
      <c r="B139" s="119"/>
      <c r="D139" s="120" t="s">
        <v>71</v>
      </c>
      <c r="E139" s="129" t="s">
        <v>201</v>
      </c>
      <c r="F139" s="129" t="s">
        <v>2285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6.6312149439999999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146</v>
      </c>
      <c r="BK139" s="128">
        <f>SUM(BK140:BK154)</f>
        <v>0</v>
      </c>
    </row>
    <row r="140" spans="2:65" s="1" customFormat="1" ht="24.2" customHeight="1">
      <c r="B140" s="32"/>
      <c r="C140" s="131" t="s">
        <v>231</v>
      </c>
      <c r="D140" s="131" t="s">
        <v>149</v>
      </c>
      <c r="E140" s="132" t="s">
        <v>2286</v>
      </c>
      <c r="F140" s="133" t="s">
        <v>2287</v>
      </c>
      <c r="G140" s="134" t="s">
        <v>787</v>
      </c>
      <c r="H140" s="135">
        <v>1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2.1167649439999998</v>
      </c>
      <c r="S140" s="140">
        <v>0</v>
      </c>
      <c r="T140" s="141">
        <f t="shared" ref="T140:T148" si="3">S140*H140</f>
        <v>0</v>
      </c>
      <c r="AR140" s="142" t="s">
        <v>147</v>
      </c>
      <c r="AT140" s="142" t="s">
        <v>149</v>
      </c>
      <c r="AU140" s="142" t="s">
        <v>82</v>
      </c>
      <c r="AY140" s="17" t="s">
        <v>146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147</v>
      </c>
      <c r="BM140" s="142" t="s">
        <v>2288</v>
      </c>
    </row>
    <row r="141" spans="2:65" s="1" customFormat="1" ht="16.5" customHeight="1">
      <c r="B141" s="32"/>
      <c r="C141" s="174" t="s">
        <v>236</v>
      </c>
      <c r="D141" s="174" t="s">
        <v>392</v>
      </c>
      <c r="E141" s="175" t="s">
        <v>2289</v>
      </c>
      <c r="F141" s="176" t="s">
        <v>2290</v>
      </c>
      <c r="G141" s="177" t="s">
        <v>787</v>
      </c>
      <c r="H141" s="178">
        <v>1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1.8169999999999999</v>
      </c>
      <c r="S141" s="140">
        <v>0</v>
      </c>
      <c r="T141" s="141">
        <f t="shared" si="3"/>
        <v>0</v>
      </c>
      <c r="AR141" s="142" t="s">
        <v>201</v>
      </c>
      <c r="AT141" s="142" t="s">
        <v>392</v>
      </c>
      <c r="AU141" s="142" t="s">
        <v>82</v>
      </c>
      <c r="AY141" s="17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147</v>
      </c>
      <c r="BM141" s="142" t="s">
        <v>2291</v>
      </c>
    </row>
    <row r="142" spans="2:65" s="1" customFormat="1" ht="16.5" customHeight="1">
      <c r="B142" s="32"/>
      <c r="C142" s="174" t="s">
        <v>241</v>
      </c>
      <c r="D142" s="174" t="s">
        <v>392</v>
      </c>
      <c r="E142" s="175" t="s">
        <v>2292</v>
      </c>
      <c r="F142" s="176" t="s">
        <v>2293</v>
      </c>
      <c r="G142" s="177" t="s">
        <v>787</v>
      </c>
      <c r="H142" s="178">
        <v>1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0.254</v>
      </c>
      <c r="S142" s="140">
        <v>0</v>
      </c>
      <c r="T142" s="141">
        <f t="shared" si="3"/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147</v>
      </c>
      <c r="BM142" s="142" t="s">
        <v>2294</v>
      </c>
    </row>
    <row r="143" spans="2:65" s="1" customFormat="1" ht="16.5" customHeight="1">
      <c r="B143" s="32"/>
      <c r="C143" s="174" t="s">
        <v>246</v>
      </c>
      <c r="D143" s="174" t="s">
        <v>392</v>
      </c>
      <c r="E143" s="175" t="s">
        <v>2295</v>
      </c>
      <c r="F143" s="176" t="s">
        <v>2296</v>
      </c>
      <c r="G143" s="177" t="s">
        <v>787</v>
      </c>
      <c r="H143" s="178">
        <v>1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0.50600000000000001</v>
      </c>
      <c r="S143" s="140">
        <v>0</v>
      </c>
      <c r="T143" s="141">
        <f t="shared" si="3"/>
        <v>0</v>
      </c>
      <c r="AR143" s="142" t="s">
        <v>201</v>
      </c>
      <c r="AT143" s="142" t="s">
        <v>392</v>
      </c>
      <c r="AU143" s="142" t="s">
        <v>82</v>
      </c>
      <c r="AY143" s="17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147</v>
      </c>
      <c r="BM143" s="142" t="s">
        <v>2297</v>
      </c>
    </row>
    <row r="144" spans="2:65" s="1" customFormat="1" ht="16.5" customHeight="1">
      <c r="B144" s="32"/>
      <c r="C144" s="174" t="s">
        <v>251</v>
      </c>
      <c r="D144" s="174" t="s">
        <v>392</v>
      </c>
      <c r="E144" s="175" t="s">
        <v>2298</v>
      </c>
      <c r="F144" s="176" t="s">
        <v>2299</v>
      </c>
      <c r="G144" s="177" t="s">
        <v>787</v>
      </c>
      <c r="H144" s="178">
        <v>1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1.0129999999999999</v>
      </c>
      <c r="S144" s="140">
        <v>0</v>
      </c>
      <c r="T144" s="141">
        <f t="shared" si="3"/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147</v>
      </c>
      <c r="BM144" s="142" t="s">
        <v>2300</v>
      </c>
    </row>
    <row r="145" spans="2:65" s="1" customFormat="1" ht="16.5" customHeight="1">
      <c r="B145" s="32"/>
      <c r="C145" s="174" t="s">
        <v>256</v>
      </c>
      <c r="D145" s="174" t="s">
        <v>392</v>
      </c>
      <c r="E145" s="175" t="s">
        <v>2301</v>
      </c>
      <c r="F145" s="176" t="s">
        <v>2302</v>
      </c>
      <c r="G145" s="177" t="s">
        <v>787</v>
      </c>
      <c r="H145" s="178">
        <v>1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3.3000000000000002E-2</v>
      </c>
      <c r="S145" s="140">
        <v>0</v>
      </c>
      <c r="T145" s="141">
        <f t="shared" si="3"/>
        <v>0</v>
      </c>
      <c r="AR145" s="142" t="s">
        <v>201</v>
      </c>
      <c r="AT145" s="142" t="s">
        <v>392</v>
      </c>
      <c r="AU145" s="142" t="s">
        <v>82</v>
      </c>
      <c r="AY145" s="17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147</v>
      </c>
      <c r="BM145" s="142" t="s">
        <v>2303</v>
      </c>
    </row>
    <row r="146" spans="2:65" s="1" customFormat="1" ht="16.5" customHeight="1">
      <c r="B146" s="32"/>
      <c r="C146" s="174" t="s">
        <v>261</v>
      </c>
      <c r="D146" s="174" t="s">
        <v>392</v>
      </c>
      <c r="E146" s="175" t="s">
        <v>2304</v>
      </c>
      <c r="F146" s="176" t="s">
        <v>2305</v>
      </c>
      <c r="G146" s="177" t="s">
        <v>787</v>
      </c>
      <c r="H146" s="178">
        <v>1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0.54800000000000004</v>
      </c>
      <c r="S146" s="140">
        <v>0</v>
      </c>
      <c r="T146" s="141">
        <f t="shared" si="3"/>
        <v>0</v>
      </c>
      <c r="AR146" s="142" t="s">
        <v>201</v>
      </c>
      <c r="AT146" s="142" t="s">
        <v>392</v>
      </c>
      <c r="AU146" s="142" t="s">
        <v>82</v>
      </c>
      <c r="AY146" s="17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147</v>
      </c>
      <c r="BM146" s="142" t="s">
        <v>2306</v>
      </c>
    </row>
    <row r="147" spans="2:65" s="1" customFormat="1" ht="16.5" customHeight="1">
      <c r="B147" s="32"/>
      <c r="C147" s="174" t="s">
        <v>7</v>
      </c>
      <c r="D147" s="174" t="s">
        <v>392</v>
      </c>
      <c r="E147" s="175" t="s">
        <v>2307</v>
      </c>
      <c r="F147" s="176" t="s">
        <v>2308</v>
      </c>
      <c r="G147" s="177" t="s">
        <v>787</v>
      </c>
      <c r="H147" s="178">
        <v>1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0.08</v>
      </c>
      <c r="S147" s="140">
        <v>0</v>
      </c>
      <c r="T147" s="141">
        <f t="shared" si="3"/>
        <v>0</v>
      </c>
      <c r="AR147" s="142" t="s">
        <v>201</v>
      </c>
      <c r="AT147" s="142" t="s">
        <v>392</v>
      </c>
      <c r="AU147" s="142" t="s">
        <v>82</v>
      </c>
      <c r="AY147" s="17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147</v>
      </c>
      <c r="BM147" s="142" t="s">
        <v>2309</v>
      </c>
    </row>
    <row r="148" spans="2:65" s="1" customFormat="1" ht="16.5" customHeight="1">
      <c r="B148" s="32"/>
      <c r="C148" s="131" t="s">
        <v>271</v>
      </c>
      <c r="D148" s="131" t="s">
        <v>149</v>
      </c>
      <c r="E148" s="132" t="s">
        <v>2310</v>
      </c>
      <c r="F148" s="133" t="s">
        <v>2311</v>
      </c>
      <c r="G148" s="134" t="s">
        <v>297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147</v>
      </c>
      <c r="BM148" s="142" t="s">
        <v>2312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878</v>
      </c>
      <c r="H149" s="158">
        <v>45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146</v>
      </c>
    </row>
    <row r="150" spans="2:65" s="1" customFormat="1" ht="16.5" customHeight="1">
      <c r="B150" s="32"/>
      <c r="C150" s="131" t="s">
        <v>278</v>
      </c>
      <c r="D150" s="131" t="s">
        <v>149</v>
      </c>
      <c r="E150" s="132" t="s">
        <v>2313</v>
      </c>
      <c r="F150" s="133" t="s">
        <v>2314</v>
      </c>
      <c r="G150" s="134" t="s">
        <v>297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2315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181</v>
      </c>
      <c r="H151" s="158">
        <v>5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146</v>
      </c>
    </row>
    <row r="152" spans="2:65" s="1" customFormat="1" ht="16.5" customHeight="1">
      <c r="B152" s="32"/>
      <c r="C152" s="174" t="s">
        <v>287</v>
      </c>
      <c r="D152" s="174" t="s">
        <v>392</v>
      </c>
      <c r="E152" s="175" t="s">
        <v>2316</v>
      </c>
      <c r="F152" s="176" t="s">
        <v>2317</v>
      </c>
      <c r="G152" s="177" t="s">
        <v>297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201</v>
      </c>
      <c r="AT152" s="142" t="s">
        <v>392</v>
      </c>
      <c r="AU152" s="142" t="s">
        <v>82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147</v>
      </c>
      <c r="BM152" s="142" t="s">
        <v>2318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181</v>
      </c>
      <c r="H153" s="158">
        <v>5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31" t="s">
        <v>294</v>
      </c>
      <c r="D154" s="131" t="s">
        <v>149</v>
      </c>
      <c r="E154" s="132" t="s">
        <v>2319</v>
      </c>
      <c r="F154" s="133" t="s">
        <v>2320</v>
      </c>
      <c r="G154" s="134" t="s">
        <v>199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2321</v>
      </c>
    </row>
    <row r="155" spans="2:65" s="11" customFormat="1" ht="22.9" customHeight="1">
      <c r="B155" s="119"/>
      <c r="D155" s="120" t="s">
        <v>71</v>
      </c>
      <c r="E155" s="129" t="s">
        <v>166</v>
      </c>
      <c r="F155" s="129" t="s">
        <v>167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146</v>
      </c>
      <c r="BK155" s="128">
        <f>BK156</f>
        <v>0</v>
      </c>
    </row>
    <row r="156" spans="2:65" s="1" customFormat="1" ht="24.2" customHeight="1">
      <c r="B156" s="32"/>
      <c r="C156" s="131" t="s">
        <v>300</v>
      </c>
      <c r="D156" s="131" t="s">
        <v>149</v>
      </c>
      <c r="E156" s="132" t="s">
        <v>175</v>
      </c>
      <c r="F156" s="133" t="s">
        <v>176</v>
      </c>
      <c r="G156" s="134" t="s">
        <v>152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147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147</v>
      </c>
      <c r="BM156" s="142" t="s">
        <v>2322</v>
      </c>
    </row>
    <row r="157" spans="2:65" s="11" customFormat="1" ht="22.9" customHeight="1">
      <c r="B157" s="119"/>
      <c r="D157" s="120" t="s">
        <v>71</v>
      </c>
      <c r="E157" s="129" t="s">
        <v>276</v>
      </c>
      <c r="F157" s="129" t="s">
        <v>277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146</v>
      </c>
      <c r="BK157" s="128">
        <f>BK158</f>
        <v>0</v>
      </c>
    </row>
    <row r="158" spans="2:65" s="1" customFormat="1" ht="24.2" customHeight="1">
      <c r="B158" s="32"/>
      <c r="C158" s="131" t="s">
        <v>305</v>
      </c>
      <c r="D158" s="131" t="s">
        <v>149</v>
      </c>
      <c r="E158" s="132" t="s">
        <v>2323</v>
      </c>
      <c r="F158" s="133" t="s">
        <v>2324</v>
      </c>
      <c r="G158" s="134" t="s">
        <v>213</v>
      </c>
      <c r="H158" s="135">
        <v>6.7460000000000004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147</v>
      </c>
      <c r="AT158" s="142" t="s">
        <v>149</v>
      </c>
      <c r="AU158" s="142" t="s">
        <v>82</v>
      </c>
      <c r="AY158" s="17" t="s">
        <v>146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147</v>
      </c>
      <c r="BM158" s="142" t="s">
        <v>2325</v>
      </c>
    </row>
    <row r="159" spans="2:65" s="11" customFormat="1" ht="25.9" customHeight="1">
      <c r="B159" s="119"/>
      <c r="D159" s="120" t="s">
        <v>71</v>
      </c>
      <c r="E159" s="121" t="s">
        <v>283</v>
      </c>
      <c r="F159" s="121" t="s">
        <v>284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1.5462102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146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1410</v>
      </c>
      <c r="F160" s="129" t="s">
        <v>1411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146</v>
      </c>
      <c r="BK160" s="128">
        <f>SUM(BK161:BK187)</f>
        <v>0</v>
      </c>
    </row>
    <row r="161" spans="2:65" s="1" customFormat="1" ht="16.5" customHeight="1">
      <c r="B161" s="32"/>
      <c r="C161" s="131" t="s">
        <v>312</v>
      </c>
      <c r="D161" s="131" t="s">
        <v>149</v>
      </c>
      <c r="E161" s="132" t="s">
        <v>2326</v>
      </c>
      <c r="F161" s="133" t="s">
        <v>2327</v>
      </c>
      <c r="G161" s="134" t="s">
        <v>297</v>
      </c>
      <c r="H161" s="135">
        <v>18</v>
      </c>
      <c r="I161" s="136"/>
      <c r="J161" s="137">
        <f>ROUND(I161*H161,2)</f>
        <v>0</v>
      </c>
      <c r="K161" s="133" t="s">
        <v>153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241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241</v>
      </c>
      <c r="BM161" s="142" t="s">
        <v>2328</v>
      </c>
    </row>
    <row r="162" spans="2:65" s="1" customFormat="1" ht="11.25">
      <c r="B162" s="32"/>
      <c r="D162" s="144" t="s">
        <v>155</v>
      </c>
      <c r="F162" s="145" t="s">
        <v>2329</v>
      </c>
      <c r="I162" s="146"/>
      <c r="L162" s="32"/>
      <c r="M162" s="147"/>
      <c r="T162" s="53"/>
      <c r="AT162" s="17" t="s">
        <v>155</v>
      </c>
      <c r="AU162" s="17" t="s">
        <v>82</v>
      </c>
    </row>
    <row r="163" spans="2:65" s="1" customFormat="1" ht="16.5" customHeight="1">
      <c r="B163" s="32"/>
      <c r="C163" s="131" t="s">
        <v>316</v>
      </c>
      <c r="D163" s="131" t="s">
        <v>149</v>
      </c>
      <c r="E163" s="132" t="s">
        <v>2330</v>
      </c>
      <c r="F163" s="133" t="s">
        <v>2331</v>
      </c>
      <c r="G163" s="134" t="s">
        <v>297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241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241</v>
      </c>
      <c r="BM163" s="142" t="s">
        <v>2332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146</v>
      </c>
    </row>
    <row r="165" spans="2:65" s="1" customFormat="1" ht="16.5" customHeight="1">
      <c r="B165" s="32"/>
      <c r="C165" s="131" t="s">
        <v>320</v>
      </c>
      <c r="D165" s="131" t="s">
        <v>149</v>
      </c>
      <c r="E165" s="132" t="s">
        <v>2333</v>
      </c>
      <c r="F165" s="133" t="s">
        <v>2334</v>
      </c>
      <c r="G165" s="134" t="s">
        <v>297</v>
      </c>
      <c r="H165" s="135">
        <v>5</v>
      </c>
      <c r="I165" s="136"/>
      <c r="J165" s="137">
        <f>ROUND(I165*H165,2)</f>
        <v>0</v>
      </c>
      <c r="K165" s="133" t="s">
        <v>153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241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241</v>
      </c>
      <c r="BM165" s="142" t="s">
        <v>2335</v>
      </c>
    </row>
    <row r="166" spans="2:65" s="1" customFormat="1" ht="11.25">
      <c r="B166" s="32"/>
      <c r="D166" s="144" t="s">
        <v>155</v>
      </c>
      <c r="F166" s="145" t="s">
        <v>2336</v>
      </c>
      <c r="I166" s="146"/>
      <c r="L166" s="32"/>
      <c r="M166" s="147"/>
      <c r="T166" s="53"/>
      <c r="AT166" s="17" t="s">
        <v>155</v>
      </c>
      <c r="AU166" s="17" t="s">
        <v>82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181</v>
      </c>
      <c r="H167" s="158">
        <v>5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146</v>
      </c>
    </row>
    <row r="168" spans="2:65" s="1" customFormat="1" ht="16.5" customHeight="1">
      <c r="B168" s="32"/>
      <c r="C168" s="131" t="s">
        <v>326</v>
      </c>
      <c r="D168" s="131" t="s">
        <v>149</v>
      </c>
      <c r="E168" s="132" t="s">
        <v>2337</v>
      </c>
      <c r="F168" s="133" t="s">
        <v>2338</v>
      </c>
      <c r="G168" s="134" t="s">
        <v>297</v>
      </c>
      <c r="H168" s="135">
        <v>14</v>
      </c>
      <c r="I168" s="136"/>
      <c r="J168" s="137">
        <f>ROUND(I168*H168,2)</f>
        <v>0</v>
      </c>
      <c r="K168" s="133" t="s">
        <v>153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241</v>
      </c>
      <c r="AT168" s="142" t="s">
        <v>149</v>
      </c>
      <c r="AU168" s="142" t="s">
        <v>82</v>
      </c>
      <c r="AY168" s="17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241</v>
      </c>
      <c r="BM168" s="142" t="s">
        <v>2339</v>
      </c>
    </row>
    <row r="169" spans="2:65" s="1" customFormat="1" ht="11.25">
      <c r="B169" s="32"/>
      <c r="D169" s="144" t="s">
        <v>155</v>
      </c>
      <c r="F169" s="145" t="s">
        <v>2340</v>
      </c>
      <c r="I169" s="146"/>
      <c r="L169" s="32"/>
      <c r="M169" s="147"/>
      <c r="T169" s="53"/>
      <c r="AT169" s="17" t="s">
        <v>155</v>
      </c>
      <c r="AU169" s="17" t="s">
        <v>82</v>
      </c>
    </row>
    <row r="170" spans="2:65" s="1" customFormat="1" ht="16.5" customHeight="1">
      <c r="B170" s="32"/>
      <c r="C170" s="131" t="s">
        <v>335</v>
      </c>
      <c r="D170" s="131" t="s">
        <v>149</v>
      </c>
      <c r="E170" s="132" t="s">
        <v>2341</v>
      </c>
      <c r="F170" s="133" t="s">
        <v>2342</v>
      </c>
      <c r="G170" s="134" t="s">
        <v>297</v>
      </c>
      <c r="H170" s="135">
        <v>17</v>
      </c>
      <c r="I170" s="136"/>
      <c r="J170" s="137">
        <f>ROUND(I170*H170,2)</f>
        <v>0</v>
      </c>
      <c r="K170" s="133" t="s">
        <v>153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241</v>
      </c>
      <c r="AT170" s="142" t="s">
        <v>149</v>
      </c>
      <c r="AU170" s="142" t="s">
        <v>82</v>
      </c>
      <c r="AY170" s="17" t="s">
        <v>146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241</v>
      </c>
      <c r="BM170" s="142" t="s">
        <v>2343</v>
      </c>
    </row>
    <row r="171" spans="2:65" s="1" customFormat="1" ht="11.25">
      <c r="B171" s="32"/>
      <c r="D171" s="144" t="s">
        <v>155</v>
      </c>
      <c r="F171" s="145" t="s">
        <v>2344</v>
      </c>
      <c r="I171" s="146"/>
      <c r="L171" s="32"/>
      <c r="M171" s="147"/>
      <c r="T171" s="53"/>
      <c r="AT171" s="17" t="s">
        <v>155</v>
      </c>
      <c r="AU171" s="17" t="s">
        <v>82</v>
      </c>
    </row>
    <row r="172" spans="2:65" s="1" customFormat="1" ht="16.5" customHeight="1">
      <c r="B172" s="32"/>
      <c r="C172" s="131" t="s">
        <v>340</v>
      </c>
      <c r="D172" s="131" t="s">
        <v>149</v>
      </c>
      <c r="E172" s="132" t="s">
        <v>2345</v>
      </c>
      <c r="F172" s="133" t="s">
        <v>2346</v>
      </c>
      <c r="G172" s="134" t="s">
        <v>297</v>
      </c>
      <c r="H172" s="135">
        <v>30</v>
      </c>
      <c r="I172" s="136"/>
      <c r="J172" s="137">
        <f>ROUND(I172*H172,2)</f>
        <v>0</v>
      </c>
      <c r="K172" s="133" t="s">
        <v>153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241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241</v>
      </c>
      <c r="BM172" s="142" t="s">
        <v>2347</v>
      </c>
    </row>
    <row r="173" spans="2:65" s="1" customFormat="1" ht="11.25">
      <c r="B173" s="32"/>
      <c r="D173" s="144" t="s">
        <v>155</v>
      </c>
      <c r="F173" s="145" t="s">
        <v>2348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320</v>
      </c>
      <c r="H174" s="158">
        <v>30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31" t="s">
        <v>346</v>
      </c>
      <c r="D175" s="131" t="s">
        <v>149</v>
      </c>
      <c r="E175" s="132" t="s">
        <v>2349</v>
      </c>
      <c r="F175" s="133" t="s">
        <v>2350</v>
      </c>
      <c r="G175" s="134" t="s">
        <v>297</v>
      </c>
      <c r="H175" s="135">
        <v>30</v>
      </c>
      <c r="I175" s="136"/>
      <c r="J175" s="137">
        <f>ROUND(I175*H175,2)</f>
        <v>0</v>
      </c>
      <c r="K175" s="133" t="s">
        <v>153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241</v>
      </c>
      <c r="AT175" s="142" t="s">
        <v>149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241</v>
      </c>
      <c r="BM175" s="142" t="s">
        <v>2351</v>
      </c>
    </row>
    <row r="176" spans="2:65" s="1" customFormat="1" ht="11.25">
      <c r="B176" s="32"/>
      <c r="D176" s="144" t="s">
        <v>155</v>
      </c>
      <c r="F176" s="145" t="s">
        <v>2352</v>
      </c>
      <c r="I176" s="146"/>
      <c r="L176" s="32"/>
      <c r="M176" s="147"/>
      <c r="T176" s="53"/>
      <c r="AT176" s="17" t="s">
        <v>155</v>
      </c>
      <c r="AU176" s="17" t="s">
        <v>82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2353</v>
      </c>
      <c r="H177" s="158">
        <v>30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31" t="s">
        <v>352</v>
      </c>
      <c r="D178" s="131" t="s">
        <v>149</v>
      </c>
      <c r="E178" s="132" t="s">
        <v>2354</v>
      </c>
      <c r="F178" s="133" t="s">
        <v>2355</v>
      </c>
      <c r="G178" s="134" t="s">
        <v>297</v>
      </c>
      <c r="H178" s="135">
        <v>13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2356</v>
      </c>
    </row>
    <row r="179" spans="2:65" s="1" customFormat="1" ht="11.25">
      <c r="B179" s="32"/>
      <c r="D179" s="144" t="s">
        <v>155</v>
      </c>
      <c r="F179" s="145" t="s">
        <v>2357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2358</v>
      </c>
      <c r="H180" s="158">
        <v>13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31" t="s">
        <v>615</v>
      </c>
      <c r="D181" s="131" t="s">
        <v>149</v>
      </c>
      <c r="E181" s="132" t="s">
        <v>2359</v>
      </c>
      <c r="F181" s="133" t="s">
        <v>2360</v>
      </c>
      <c r="G181" s="134" t="s">
        <v>297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241</v>
      </c>
      <c r="AT181" s="142" t="s">
        <v>149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241</v>
      </c>
      <c r="BM181" s="142" t="s">
        <v>2361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2362</v>
      </c>
      <c r="H182" s="158">
        <v>90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" customFormat="1" ht="16.5" customHeight="1">
      <c r="B183" s="32"/>
      <c r="C183" s="131" t="s">
        <v>620</v>
      </c>
      <c r="D183" s="131" t="s">
        <v>149</v>
      </c>
      <c r="E183" s="132" t="s">
        <v>2363</v>
      </c>
      <c r="F183" s="133" t="s">
        <v>2364</v>
      </c>
      <c r="G183" s="134" t="s">
        <v>297</v>
      </c>
      <c r="H183" s="135">
        <v>49</v>
      </c>
      <c r="I183" s="136"/>
      <c r="J183" s="137">
        <f>ROUND(I183*H183,2)</f>
        <v>0</v>
      </c>
      <c r="K183" s="133" t="s">
        <v>153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241</v>
      </c>
      <c r="AT183" s="142" t="s">
        <v>149</v>
      </c>
      <c r="AU183" s="142" t="s">
        <v>82</v>
      </c>
      <c r="AY183" s="17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241</v>
      </c>
      <c r="BM183" s="142" t="s">
        <v>2365</v>
      </c>
    </row>
    <row r="184" spans="2:65" s="1" customFormat="1" ht="11.25">
      <c r="B184" s="32"/>
      <c r="D184" s="144" t="s">
        <v>155</v>
      </c>
      <c r="F184" s="145" t="s">
        <v>2366</v>
      </c>
      <c r="I184" s="146"/>
      <c r="L184" s="32"/>
      <c r="M184" s="147"/>
      <c r="T184" s="53"/>
      <c r="AT184" s="17" t="s">
        <v>155</v>
      </c>
      <c r="AU184" s="17" t="s">
        <v>82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2367</v>
      </c>
      <c r="H185" s="158">
        <v>49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" customFormat="1" ht="24.2" customHeight="1">
      <c r="B186" s="32"/>
      <c r="C186" s="131" t="s">
        <v>736</v>
      </c>
      <c r="D186" s="131" t="s">
        <v>149</v>
      </c>
      <c r="E186" s="132" t="s">
        <v>2368</v>
      </c>
      <c r="F186" s="133" t="s">
        <v>2369</v>
      </c>
      <c r="G186" s="134" t="s">
        <v>213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2370</v>
      </c>
    </row>
    <row r="187" spans="2:65" s="1" customFormat="1" ht="16.5" customHeight="1">
      <c r="B187" s="32"/>
      <c r="C187" s="131" t="s">
        <v>625</v>
      </c>
      <c r="D187" s="131" t="s">
        <v>149</v>
      </c>
      <c r="E187" s="132" t="s">
        <v>2371</v>
      </c>
      <c r="F187" s="133" t="s">
        <v>2372</v>
      </c>
      <c r="G187" s="134" t="s">
        <v>787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241</v>
      </c>
      <c r="AT187" s="142" t="s">
        <v>149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241</v>
      </c>
      <c r="BM187" s="142" t="s">
        <v>2373</v>
      </c>
    </row>
    <row r="188" spans="2:65" s="11" customFormat="1" ht="22.9" customHeight="1">
      <c r="B188" s="119"/>
      <c r="D188" s="120" t="s">
        <v>71</v>
      </c>
      <c r="E188" s="129" t="s">
        <v>2374</v>
      </c>
      <c r="F188" s="129" t="s">
        <v>2375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0.3779402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146</v>
      </c>
      <c r="BK188" s="128">
        <f>SUM(BK189:BK206)</f>
        <v>0</v>
      </c>
    </row>
    <row r="189" spans="2:65" s="1" customFormat="1" ht="21.75" customHeight="1">
      <c r="B189" s="32"/>
      <c r="C189" s="131" t="s">
        <v>847</v>
      </c>
      <c r="D189" s="131" t="s">
        <v>149</v>
      </c>
      <c r="E189" s="132" t="s">
        <v>2376</v>
      </c>
      <c r="F189" s="133" t="s">
        <v>2377</v>
      </c>
      <c r="G189" s="134" t="s">
        <v>297</v>
      </c>
      <c r="H189" s="135">
        <v>62.37</v>
      </c>
      <c r="I189" s="136"/>
      <c r="J189" s="137">
        <f>ROUND(I189*H189,2)</f>
        <v>0</v>
      </c>
      <c r="K189" s="133" t="s">
        <v>153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5.2390800000000001E-2</v>
      </c>
      <c r="S189" s="140">
        <v>0</v>
      </c>
      <c r="T189" s="141">
        <f>S189*H189</f>
        <v>0</v>
      </c>
      <c r="AR189" s="142" t="s">
        <v>241</v>
      </c>
      <c r="AT189" s="142" t="s">
        <v>149</v>
      </c>
      <c r="AU189" s="142" t="s">
        <v>82</v>
      </c>
      <c r="AY189" s="17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241</v>
      </c>
      <c r="BM189" s="142" t="s">
        <v>2378</v>
      </c>
    </row>
    <row r="190" spans="2:65" s="1" customFormat="1" ht="11.25">
      <c r="B190" s="32"/>
      <c r="D190" s="144" t="s">
        <v>155</v>
      </c>
      <c r="F190" s="145" t="s">
        <v>2379</v>
      </c>
      <c r="I190" s="146"/>
      <c r="L190" s="32"/>
      <c r="M190" s="147"/>
      <c r="T190" s="53"/>
      <c r="AT190" s="17" t="s">
        <v>155</v>
      </c>
      <c r="AU190" s="17" t="s">
        <v>82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2380</v>
      </c>
      <c r="H191" s="158">
        <v>62.37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146</v>
      </c>
    </row>
    <row r="192" spans="2:65" s="1" customFormat="1" ht="21.75" customHeight="1">
      <c r="B192" s="32"/>
      <c r="C192" s="131" t="s">
        <v>855</v>
      </c>
      <c r="D192" s="131" t="s">
        <v>149</v>
      </c>
      <c r="E192" s="132" t="s">
        <v>2381</v>
      </c>
      <c r="F192" s="133" t="s">
        <v>2382</v>
      </c>
      <c r="G192" s="134" t="s">
        <v>297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2383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2384</v>
      </c>
      <c r="H193" s="158">
        <v>50.05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1.75" customHeight="1">
      <c r="B194" s="32"/>
      <c r="C194" s="131" t="s">
        <v>863</v>
      </c>
      <c r="D194" s="131" t="s">
        <v>149</v>
      </c>
      <c r="E194" s="132" t="s">
        <v>2385</v>
      </c>
      <c r="F194" s="133" t="s">
        <v>2386</v>
      </c>
      <c r="G194" s="134" t="s">
        <v>297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241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241</v>
      </c>
      <c r="BM194" s="142" t="s">
        <v>2387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2388</v>
      </c>
      <c r="H195" s="158">
        <v>33.1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146</v>
      </c>
    </row>
    <row r="196" spans="2:65" s="1" customFormat="1" ht="21.75" customHeight="1">
      <c r="B196" s="32"/>
      <c r="C196" s="131" t="s">
        <v>868</v>
      </c>
      <c r="D196" s="131" t="s">
        <v>149</v>
      </c>
      <c r="E196" s="132" t="s">
        <v>2389</v>
      </c>
      <c r="F196" s="133" t="s">
        <v>2390</v>
      </c>
      <c r="G196" s="134" t="s">
        <v>297</v>
      </c>
      <c r="H196" s="135">
        <v>73.040000000000006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0.11175119999999999</v>
      </c>
      <c r="S196" s="140">
        <v>0</v>
      </c>
      <c r="T196" s="141">
        <f>S196*H196</f>
        <v>0</v>
      </c>
      <c r="AR196" s="142" t="s">
        <v>241</v>
      </c>
      <c r="AT196" s="142" t="s">
        <v>149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241</v>
      </c>
      <c r="BM196" s="142" t="s">
        <v>2391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2392</v>
      </c>
      <c r="H197" s="158">
        <v>73.040000000000006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873</v>
      </c>
      <c r="D198" s="131" t="s">
        <v>149</v>
      </c>
      <c r="E198" s="132" t="s">
        <v>2393</v>
      </c>
      <c r="F198" s="133" t="s">
        <v>2394</v>
      </c>
      <c r="G198" s="134" t="s">
        <v>297</v>
      </c>
      <c r="H198" s="135">
        <v>218.56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1.5299199999999999E-2</v>
      </c>
      <c r="S198" s="140">
        <v>0</v>
      </c>
      <c r="T198" s="141">
        <f>S198*H198</f>
        <v>0</v>
      </c>
      <c r="AR198" s="142" t="s">
        <v>241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241</v>
      </c>
      <c r="BM198" s="142" t="s">
        <v>2395</v>
      </c>
    </row>
    <row r="199" spans="2:65" s="13" customFormat="1" ht="11.25">
      <c r="B199" s="155"/>
      <c r="D199" s="149" t="s">
        <v>157</v>
      </c>
      <c r="E199" s="156" t="s">
        <v>19</v>
      </c>
      <c r="F199" s="157" t="s">
        <v>2396</v>
      </c>
      <c r="H199" s="158">
        <v>218.56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146</v>
      </c>
    </row>
    <row r="200" spans="2:65" s="1" customFormat="1" ht="16.5" customHeight="1">
      <c r="B200" s="32"/>
      <c r="C200" s="131" t="s">
        <v>878</v>
      </c>
      <c r="D200" s="131" t="s">
        <v>149</v>
      </c>
      <c r="E200" s="132" t="s">
        <v>2397</v>
      </c>
      <c r="F200" s="133" t="s">
        <v>2398</v>
      </c>
      <c r="G200" s="134" t="s">
        <v>787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241</v>
      </c>
      <c r="AT200" s="142" t="s">
        <v>149</v>
      </c>
      <c r="AU200" s="142" t="s">
        <v>82</v>
      </c>
      <c r="AY200" s="17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241</v>
      </c>
      <c r="BM200" s="142" t="s">
        <v>2399</v>
      </c>
    </row>
    <row r="201" spans="2:65" s="1" customFormat="1" ht="16.5" customHeight="1">
      <c r="B201" s="32"/>
      <c r="C201" s="131" t="s">
        <v>882</v>
      </c>
      <c r="D201" s="131" t="s">
        <v>149</v>
      </c>
      <c r="E201" s="132" t="s">
        <v>2400</v>
      </c>
      <c r="F201" s="133" t="s">
        <v>2401</v>
      </c>
      <c r="G201" s="134" t="s">
        <v>787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241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241</v>
      </c>
      <c r="BM201" s="142" t="s">
        <v>2402</v>
      </c>
    </row>
    <row r="202" spans="2:65" s="1" customFormat="1" ht="16.5" customHeight="1">
      <c r="B202" s="32"/>
      <c r="C202" s="131" t="s">
        <v>886</v>
      </c>
      <c r="D202" s="131" t="s">
        <v>149</v>
      </c>
      <c r="E202" s="132" t="s">
        <v>2403</v>
      </c>
      <c r="F202" s="133" t="s">
        <v>2404</v>
      </c>
      <c r="G202" s="134" t="s">
        <v>1426</v>
      </c>
      <c r="H202" s="135">
        <v>1</v>
      </c>
      <c r="I202" s="136"/>
      <c r="J202" s="137">
        <f>ROUND(I202*H202,2)</f>
        <v>0</v>
      </c>
      <c r="K202" s="133" t="s">
        <v>153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241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241</v>
      </c>
      <c r="BM202" s="142" t="s">
        <v>2405</v>
      </c>
    </row>
    <row r="203" spans="2:65" s="1" customFormat="1" ht="11.25">
      <c r="B203" s="32"/>
      <c r="D203" s="144" t="s">
        <v>155</v>
      </c>
      <c r="F203" s="145" t="s">
        <v>2406</v>
      </c>
      <c r="I203" s="146"/>
      <c r="L203" s="32"/>
      <c r="M203" s="147"/>
      <c r="T203" s="53"/>
      <c r="AT203" s="17" t="s">
        <v>155</v>
      </c>
      <c r="AU203" s="17" t="s">
        <v>82</v>
      </c>
    </row>
    <row r="204" spans="2:65" s="1" customFormat="1" ht="24.2" customHeight="1">
      <c r="B204" s="32"/>
      <c r="C204" s="131" t="s">
        <v>890</v>
      </c>
      <c r="D204" s="131" t="s">
        <v>149</v>
      </c>
      <c r="E204" s="132" t="s">
        <v>2407</v>
      </c>
      <c r="F204" s="133" t="s">
        <v>2408</v>
      </c>
      <c r="G204" s="134" t="s">
        <v>297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241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241</v>
      </c>
      <c r="BM204" s="142" t="s">
        <v>2409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2410</v>
      </c>
      <c r="H205" s="158">
        <v>185.56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146</v>
      </c>
    </row>
    <row r="206" spans="2:65" s="1" customFormat="1" ht="24.2" customHeight="1">
      <c r="B206" s="32"/>
      <c r="C206" s="131" t="s">
        <v>1231</v>
      </c>
      <c r="D206" s="131" t="s">
        <v>149</v>
      </c>
      <c r="E206" s="132" t="s">
        <v>2411</v>
      </c>
      <c r="F206" s="133" t="s">
        <v>2412</v>
      </c>
      <c r="G206" s="134" t="s">
        <v>213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241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241</v>
      </c>
      <c r="BM206" s="142" t="s">
        <v>2413</v>
      </c>
    </row>
    <row r="207" spans="2:65" s="11" customFormat="1" ht="22.9" customHeight="1">
      <c r="B207" s="119"/>
      <c r="D207" s="120" t="s">
        <v>71</v>
      </c>
      <c r="E207" s="129" t="s">
        <v>1421</v>
      </c>
      <c r="F207" s="129" t="s">
        <v>1422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146</v>
      </c>
      <c r="BK207" s="128">
        <f>SUM(BK208:BK226)</f>
        <v>0</v>
      </c>
    </row>
    <row r="208" spans="2:65" s="1" customFormat="1" ht="21.75" customHeight="1">
      <c r="B208" s="32"/>
      <c r="C208" s="131" t="s">
        <v>1239</v>
      </c>
      <c r="D208" s="131" t="s">
        <v>149</v>
      </c>
      <c r="E208" s="132" t="s">
        <v>2414</v>
      </c>
      <c r="F208" s="133" t="s">
        <v>2415</v>
      </c>
      <c r="G208" s="134" t="s">
        <v>1426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241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241</v>
      </c>
      <c r="BM208" s="142" t="s">
        <v>2416</v>
      </c>
    </row>
    <row r="209" spans="2:65" s="1" customFormat="1" ht="16.5" customHeight="1">
      <c r="B209" s="32"/>
      <c r="C209" s="131" t="s">
        <v>1245</v>
      </c>
      <c r="D209" s="131" t="s">
        <v>149</v>
      </c>
      <c r="E209" s="132" t="s">
        <v>2417</v>
      </c>
      <c r="F209" s="133" t="s">
        <v>2418</v>
      </c>
      <c r="G209" s="134" t="s">
        <v>1426</v>
      </c>
      <c r="H209" s="135">
        <v>1</v>
      </c>
      <c r="I209" s="136"/>
      <c r="J209" s="137">
        <f>ROUND(I209*H209,2)</f>
        <v>0</v>
      </c>
      <c r="K209" s="133" t="s">
        <v>153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241</v>
      </c>
      <c r="AT209" s="142" t="s">
        <v>149</v>
      </c>
      <c r="AU209" s="142" t="s">
        <v>82</v>
      </c>
      <c r="AY209" s="17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241</v>
      </c>
      <c r="BM209" s="142" t="s">
        <v>2419</v>
      </c>
    </row>
    <row r="210" spans="2:65" s="1" customFormat="1" ht="11.25">
      <c r="B210" s="32"/>
      <c r="D210" s="144" t="s">
        <v>155</v>
      </c>
      <c r="F210" s="145" t="s">
        <v>2420</v>
      </c>
      <c r="I210" s="146"/>
      <c r="L210" s="32"/>
      <c r="M210" s="147"/>
      <c r="T210" s="53"/>
      <c r="AT210" s="17" t="s">
        <v>155</v>
      </c>
      <c r="AU210" s="17" t="s">
        <v>82</v>
      </c>
    </row>
    <row r="211" spans="2:65" s="1" customFormat="1" ht="24.2" customHeight="1">
      <c r="B211" s="32"/>
      <c r="C211" s="131" t="s">
        <v>1254</v>
      </c>
      <c r="D211" s="131" t="s">
        <v>149</v>
      </c>
      <c r="E211" s="132" t="s">
        <v>2421</v>
      </c>
      <c r="F211" s="133" t="s">
        <v>2422</v>
      </c>
      <c r="G211" s="134" t="s">
        <v>1426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241</v>
      </c>
      <c r="AT211" s="142" t="s">
        <v>149</v>
      </c>
      <c r="AU211" s="142" t="s">
        <v>82</v>
      </c>
      <c r="AY211" s="17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241</v>
      </c>
      <c r="BM211" s="142" t="s">
        <v>2423</v>
      </c>
    </row>
    <row r="212" spans="2:65" s="1" customFormat="1" ht="16.5" customHeight="1">
      <c r="B212" s="32"/>
      <c r="C212" s="131" t="s">
        <v>1258</v>
      </c>
      <c r="D212" s="131" t="s">
        <v>149</v>
      </c>
      <c r="E212" s="132" t="s">
        <v>2424</v>
      </c>
      <c r="F212" s="133" t="s">
        <v>2425</v>
      </c>
      <c r="G212" s="134" t="s">
        <v>1426</v>
      </c>
      <c r="H212" s="135">
        <v>1</v>
      </c>
      <c r="I212" s="136"/>
      <c r="J212" s="137">
        <f>ROUND(I212*H212,2)</f>
        <v>0</v>
      </c>
      <c r="K212" s="133" t="s">
        <v>153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241</v>
      </c>
      <c r="AT212" s="142" t="s">
        <v>149</v>
      </c>
      <c r="AU212" s="142" t="s">
        <v>82</v>
      </c>
      <c r="AY212" s="17" t="s">
        <v>146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241</v>
      </c>
      <c r="BM212" s="142" t="s">
        <v>2426</v>
      </c>
    </row>
    <row r="213" spans="2:65" s="1" customFormat="1" ht="11.25">
      <c r="B213" s="32"/>
      <c r="D213" s="144" t="s">
        <v>155</v>
      </c>
      <c r="F213" s="145" t="s">
        <v>2427</v>
      </c>
      <c r="I213" s="146"/>
      <c r="L213" s="32"/>
      <c r="M213" s="147"/>
      <c r="T213" s="53"/>
      <c r="AT213" s="17" t="s">
        <v>155</v>
      </c>
      <c r="AU213" s="17" t="s">
        <v>82</v>
      </c>
    </row>
    <row r="214" spans="2:65" s="1" customFormat="1" ht="24.2" customHeight="1">
      <c r="B214" s="32"/>
      <c r="C214" s="131" t="s">
        <v>1262</v>
      </c>
      <c r="D214" s="131" t="s">
        <v>149</v>
      </c>
      <c r="E214" s="132" t="s">
        <v>2428</v>
      </c>
      <c r="F214" s="133" t="s">
        <v>2429</v>
      </c>
      <c r="G214" s="134" t="s">
        <v>1426</v>
      </c>
      <c r="H214" s="135">
        <v>1</v>
      </c>
      <c r="I214" s="136"/>
      <c r="J214" s="137">
        <f>ROUND(I214*H214,2)</f>
        <v>0</v>
      </c>
      <c r="K214" s="133" t="s">
        <v>153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241</v>
      </c>
      <c r="AT214" s="142" t="s">
        <v>149</v>
      </c>
      <c r="AU214" s="142" t="s">
        <v>82</v>
      </c>
      <c r="AY214" s="17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241</v>
      </c>
      <c r="BM214" s="142" t="s">
        <v>2430</v>
      </c>
    </row>
    <row r="215" spans="2:65" s="1" customFormat="1" ht="11.25">
      <c r="B215" s="32"/>
      <c r="D215" s="144" t="s">
        <v>155</v>
      </c>
      <c r="F215" s="145" t="s">
        <v>2431</v>
      </c>
      <c r="I215" s="146"/>
      <c r="L215" s="32"/>
      <c r="M215" s="147"/>
      <c r="T215" s="53"/>
      <c r="AT215" s="17" t="s">
        <v>155</v>
      </c>
      <c r="AU215" s="17" t="s">
        <v>82</v>
      </c>
    </row>
    <row r="216" spans="2:65" s="1" customFormat="1" ht="16.5" customHeight="1">
      <c r="B216" s="32"/>
      <c r="C216" s="131" t="s">
        <v>1267</v>
      </c>
      <c r="D216" s="131" t="s">
        <v>149</v>
      </c>
      <c r="E216" s="132" t="s">
        <v>2432</v>
      </c>
      <c r="F216" s="133" t="s">
        <v>2433</v>
      </c>
      <c r="G216" s="134" t="s">
        <v>1426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241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241</v>
      </c>
      <c r="BM216" s="142" t="s">
        <v>2434</v>
      </c>
    </row>
    <row r="217" spans="2:65" s="1" customFormat="1" ht="16.5" customHeight="1">
      <c r="B217" s="32"/>
      <c r="C217" s="131" t="s">
        <v>1274</v>
      </c>
      <c r="D217" s="131" t="s">
        <v>149</v>
      </c>
      <c r="E217" s="132" t="s">
        <v>2435</v>
      </c>
      <c r="F217" s="133" t="s">
        <v>2436</v>
      </c>
      <c r="G217" s="134" t="s">
        <v>1426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2437</v>
      </c>
    </row>
    <row r="218" spans="2:65" s="1" customFormat="1" ht="24.2" customHeight="1">
      <c r="B218" s="32"/>
      <c r="C218" s="131" t="s">
        <v>1278</v>
      </c>
      <c r="D218" s="131" t="s">
        <v>149</v>
      </c>
      <c r="E218" s="132" t="s">
        <v>2438</v>
      </c>
      <c r="F218" s="133" t="s">
        <v>2439</v>
      </c>
      <c r="G218" s="134" t="s">
        <v>1426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241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241</v>
      </c>
      <c r="BM218" s="142" t="s">
        <v>2440</v>
      </c>
    </row>
    <row r="219" spans="2:65" s="1" customFormat="1" ht="21.75" customHeight="1">
      <c r="B219" s="32"/>
      <c r="C219" s="131" t="s">
        <v>1282</v>
      </c>
      <c r="D219" s="131" t="s">
        <v>149</v>
      </c>
      <c r="E219" s="132" t="s">
        <v>2441</v>
      </c>
      <c r="F219" s="133" t="s">
        <v>2442</v>
      </c>
      <c r="G219" s="134" t="s">
        <v>1426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241</v>
      </c>
      <c r="AT219" s="142" t="s">
        <v>149</v>
      </c>
      <c r="AU219" s="142" t="s">
        <v>82</v>
      </c>
      <c r="AY219" s="17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241</v>
      </c>
      <c r="BM219" s="142" t="s">
        <v>2443</v>
      </c>
    </row>
    <row r="220" spans="2:65" s="1" customFormat="1" ht="16.5" customHeight="1">
      <c r="B220" s="32"/>
      <c r="C220" s="131" t="s">
        <v>1289</v>
      </c>
      <c r="D220" s="131" t="s">
        <v>149</v>
      </c>
      <c r="E220" s="132" t="s">
        <v>2444</v>
      </c>
      <c r="F220" s="133" t="s">
        <v>2445</v>
      </c>
      <c r="G220" s="134" t="s">
        <v>1426</v>
      </c>
      <c r="H220" s="135">
        <v>3</v>
      </c>
      <c r="I220" s="136"/>
      <c r="J220" s="137">
        <f>ROUND(I220*H220,2)</f>
        <v>0</v>
      </c>
      <c r="K220" s="133" t="s">
        <v>153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241</v>
      </c>
      <c r="AT220" s="142" t="s">
        <v>149</v>
      </c>
      <c r="AU220" s="142" t="s">
        <v>82</v>
      </c>
      <c r="AY220" s="17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241</v>
      </c>
      <c r="BM220" s="142" t="s">
        <v>2446</v>
      </c>
    </row>
    <row r="221" spans="2:65" s="1" customFormat="1" ht="11.25">
      <c r="B221" s="32"/>
      <c r="D221" s="144" t="s">
        <v>155</v>
      </c>
      <c r="F221" s="145" t="s">
        <v>2447</v>
      </c>
      <c r="I221" s="146"/>
      <c r="L221" s="32"/>
      <c r="M221" s="147"/>
      <c r="T221" s="53"/>
      <c r="AT221" s="17" t="s">
        <v>155</v>
      </c>
      <c r="AU221" s="17" t="s">
        <v>82</v>
      </c>
    </row>
    <row r="222" spans="2:65" s="1" customFormat="1" ht="16.5" customHeight="1">
      <c r="B222" s="32"/>
      <c r="C222" s="131" t="s">
        <v>693</v>
      </c>
      <c r="D222" s="131" t="s">
        <v>149</v>
      </c>
      <c r="E222" s="132" t="s">
        <v>2448</v>
      </c>
      <c r="F222" s="133" t="s">
        <v>2449</v>
      </c>
      <c r="G222" s="134" t="s">
        <v>1426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241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241</v>
      </c>
      <c r="BM222" s="142" t="s">
        <v>2450</v>
      </c>
    </row>
    <row r="223" spans="2:65" s="1" customFormat="1" ht="16.5" customHeight="1">
      <c r="B223" s="32"/>
      <c r="C223" s="131" t="s">
        <v>1321</v>
      </c>
      <c r="D223" s="131" t="s">
        <v>149</v>
      </c>
      <c r="E223" s="132" t="s">
        <v>2451</v>
      </c>
      <c r="F223" s="133" t="s">
        <v>2452</v>
      </c>
      <c r="G223" s="134" t="s">
        <v>1426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241</v>
      </c>
      <c r="AT223" s="142" t="s">
        <v>149</v>
      </c>
      <c r="AU223" s="142" t="s">
        <v>82</v>
      </c>
      <c r="AY223" s="17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241</v>
      </c>
      <c r="BM223" s="142" t="s">
        <v>2453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2454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 ht="11.25">
      <c r="B225" s="155"/>
      <c r="D225" s="149" t="s">
        <v>157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146</v>
      </c>
    </row>
    <row r="226" spans="2:65" s="1" customFormat="1" ht="24.2" customHeight="1">
      <c r="B226" s="32"/>
      <c r="C226" s="131" t="s">
        <v>1325</v>
      </c>
      <c r="D226" s="131" t="s">
        <v>149</v>
      </c>
      <c r="E226" s="132" t="s">
        <v>2455</v>
      </c>
      <c r="F226" s="133" t="s">
        <v>2456</v>
      </c>
      <c r="G226" s="134" t="s">
        <v>213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2457</v>
      </c>
    </row>
    <row r="227" spans="2:65" s="11" customFormat="1" ht="22.9" customHeight="1">
      <c r="B227" s="119"/>
      <c r="D227" s="120" t="s">
        <v>71</v>
      </c>
      <c r="E227" s="129" t="s">
        <v>2458</v>
      </c>
      <c r="F227" s="129" t="s">
        <v>2459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146</v>
      </c>
      <c r="BK227" s="128">
        <f>SUM(BK228:BK236)</f>
        <v>0</v>
      </c>
    </row>
    <row r="228" spans="2:65" s="1" customFormat="1" ht="24.2" customHeight="1">
      <c r="B228" s="32"/>
      <c r="C228" s="131" t="s">
        <v>1329</v>
      </c>
      <c r="D228" s="131" t="s">
        <v>149</v>
      </c>
      <c r="E228" s="132" t="s">
        <v>2460</v>
      </c>
      <c r="F228" s="133" t="s">
        <v>2461</v>
      </c>
      <c r="G228" s="134" t="s">
        <v>1426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241</v>
      </c>
      <c r="AT228" s="142" t="s">
        <v>149</v>
      </c>
      <c r="AU228" s="142" t="s">
        <v>82</v>
      </c>
      <c r="AY228" s="17" t="s">
        <v>146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241</v>
      </c>
      <c r="BM228" s="142" t="s">
        <v>2462</v>
      </c>
    </row>
    <row r="229" spans="2:65" s="1" customFormat="1" ht="21.75" customHeight="1">
      <c r="B229" s="32"/>
      <c r="C229" s="131" t="s">
        <v>1333</v>
      </c>
      <c r="D229" s="131" t="s">
        <v>149</v>
      </c>
      <c r="E229" s="132" t="s">
        <v>2463</v>
      </c>
      <c r="F229" s="133" t="s">
        <v>2464</v>
      </c>
      <c r="G229" s="134" t="s">
        <v>1426</v>
      </c>
      <c r="H229" s="135">
        <v>1</v>
      </c>
      <c r="I229" s="136"/>
      <c r="J229" s="137">
        <f>ROUND(I229*H229,2)</f>
        <v>0</v>
      </c>
      <c r="K229" s="133" t="s">
        <v>153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241</v>
      </c>
      <c r="AT229" s="142" t="s">
        <v>149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241</v>
      </c>
      <c r="BM229" s="142" t="s">
        <v>2465</v>
      </c>
    </row>
    <row r="230" spans="2:65" s="1" customFormat="1" ht="11.25">
      <c r="B230" s="32"/>
      <c r="D230" s="144" t="s">
        <v>155</v>
      </c>
      <c r="F230" s="145" t="s">
        <v>2466</v>
      </c>
      <c r="I230" s="146"/>
      <c r="L230" s="32"/>
      <c r="M230" s="147"/>
      <c r="T230" s="53"/>
      <c r="AT230" s="17" t="s">
        <v>155</v>
      </c>
      <c r="AU230" s="17" t="s">
        <v>82</v>
      </c>
    </row>
    <row r="231" spans="2:65" s="1" customFormat="1" ht="24.2" customHeight="1">
      <c r="B231" s="32"/>
      <c r="C231" s="131" t="s">
        <v>159</v>
      </c>
      <c r="D231" s="131" t="s">
        <v>149</v>
      </c>
      <c r="E231" s="132" t="s">
        <v>2467</v>
      </c>
      <c r="F231" s="133" t="s">
        <v>2468</v>
      </c>
      <c r="G231" s="134" t="s">
        <v>1426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241</v>
      </c>
      <c r="AT231" s="142" t="s">
        <v>149</v>
      </c>
      <c r="AU231" s="142" t="s">
        <v>82</v>
      </c>
      <c r="AY231" s="17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241</v>
      </c>
      <c r="BM231" s="142" t="s">
        <v>2469</v>
      </c>
    </row>
    <row r="232" spans="2:65" s="1" customFormat="1" ht="24.2" customHeight="1">
      <c r="B232" s="32"/>
      <c r="C232" s="131" t="s">
        <v>1342</v>
      </c>
      <c r="D232" s="131" t="s">
        <v>149</v>
      </c>
      <c r="E232" s="132" t="s">
        <v>2470</v>
      </c>
      <c r="F232" s="133" t="s">
        <v>2471</v>
      </c>
      <c r="G232" s="134" t="s">
        <v>1426</v>
      </c>
      <c r="H232" s="135">
        <v>1</v>
      </c>
      <c r="I232" s="136"/>
      <c r="J232" s="137">
        <f>ROUND(I232*H232,2)</f>
        <v>0</v>
      </c>
      <c r="K232" s="133" t="s">
        <v>153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241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241</v>
      </c>
      <c r="BM232" s="142" t="s">
        <v>2472</v>
      </c>
    </row>
    <row r="233" spans="2:65" s="1" customFormat="1" ht="11.25">
      <c r="B233" s="32"/>
      <c r="D233" s="144" t="s">
        <v>155</v>
      </c>
      <c r="F233" s="145" t="s">
        <v>2473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" customFormat="1" ht="16.5" customHeight="1">
      <c r="B234" s="32"/>
      <c r="C234" s="131" t="s">
        <v>1348</v>
      </c>
      <c r="D234" s="131" t="s">
        <v>149</v>
      </c>
      <c r="E234" s="132" t="s">
        <v>2474</v>
      </c>
      <c r="F234" s="133" t="s">
        <v>2475</v>
      </c>
      <c r="G234" s="134" t="s">
        <v>1426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241</v>
      </c>
      <c r="AT234" s="142" t="s">
        <v>149</v>
      </c>
      <c r="AU234" s="142" t="s">
        <v>82</v>
      </c>
      <c r="AY234" s="17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241</v>
      </c>
      <c r="BM234" s="142" t="s">
        <v>2476</v>
      </c>
    </row>
    <row r="235" spans="2:65" s="1" customFormat="1" ht="16.5" customHeight="1">
      <c r="B235" s="32"/>
      <c r="C235" s="131" t="s">
        <v>1356</v>
      </c>
      <c r="D235" s="131" t="s">
        <v>149</v>
      </c>
      <c r="E235" s="132" t="s">
        <v>2477</v>
      </c>
      <c r="F235" s="133" t="s">
        <v>2478</v>
      </c>
      <c r="G235" s="134" t="s">
        <v>1426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241</v>
      </c>
      <c r="AT235" s="142" t="s">
        <v>149</v>
      </c>
      <c r="AU235" s="142" t="s">
        <v>82</v>
      </c>
      <c r="AY235" s="17" t="s">
        <v>146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241</v>
      </c>
      <c r="BM235" s="142" t="s">
        <v>2479</v>
      </c>
    </row>
    <row r="236" spans="2:65" s="1" customFormat="1" ht="24.2" customHeight="1">
      <c r="B236" s="32"/>
      <c r="C236" s="131" t="s">
        <v>1364</v>
      </c>
      <c r="D236" s="131" t="s">
        <v>149</v>
      </c>
      <c r="E236" s="132" t="s">
        <v>2480</v>
      </c>
      <c r="F236" s="133" t="s">
        <v>2481</v>
      </c>
      <c r="G236" s="134" t="s">
        <v>213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241</v>
      </c>
      <c r="AT236" s="142" t="s">
        <v>149</v>
      </c>
      <c r="AU236" s="142" t="s">
        <v>82</v>
      </c>
      <c r="AY236" s="17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241</v>
      </c>
      <c r="BM236" s="142" t="s">
        <v>2482</v>
      </c>
    </row>
    <row r="237" spans="2:65" s="11" customFormat="1" ht="25.9" customHeight="1">
      <c r="B237" s="119"/>
      <c r="D237" s="120" t="s">
        <v>71</v>
      </c>
      <c r="E237" s="121" t="s">
        <v>331</v>
      </c>
      <c r="F237" s="121" t="s">
        <v>332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181</v>
      </c>
      <c r="AT237" s="127" t="s">
        <v>71</v>
      </c>
      <c r="AU237" s="127" t="s">
        <v>72</v>
      </c>
      <c r="AY237" s="120" t="s">
        <v>146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333</v>
      </c>
      <c r="F238" s="129" t="s">
        <v>334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181</v>
      </c>
      <c r="AT238" s="127" t="s">
        <v>71</v>
      </c>
      <c r="AU238" s="127" t="s">
        <v>80</v>
      </c>
      <c r="AY238" s="120" t="s">
        <v>146</v>
      </c>
      <c r="BK238" s="128">
        <f>SUM(BK239:BK240)</f>
        <v>0</v>
      </c>
    </row>
    <row r="239" spans="2:65" s="1" customFormat="1" ht="16.5" customHeight="1">
      <c r="B239" s="32"/>
      <c r="C239" s="131" t="s">
        <v>1370</v>
      </c>
      <c r="D239" s="131" t="s">
        <v>149</v>
      </c>
      <c r="E239" s="132" t="s">
        <v>336</v>
      </c>
      <c r="F239" s="133" t="s">
        <v>337</v>
      </c>
      <c r="G239" s="134" t="s">
        <v>199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338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338</v>
      </c>
      <c r="BM239" s="142" t="s">
        <v>2483</v>
      </c>
    </row>
    <row r="240" spans="2:65" s="1" customFormat="1" ht="24.2" customHeight="1">
      <c r="B240" s="32"/>
      <c r="C240" s="131" t="s">
        <v>1376</v>
      </c>
      <c r="D240" s="131" t="s">
        <v>149</v>
      </c>
      <c r="E240" s="132" t="s">
        <v>341</v>
      </c>
      <c r="F240" s="133" t="s">
        <v>342</v>
      </c>
      <c r="G240" s="134" t="s">
        <v>199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338</v>
      </c>
      <c r="AT240" s="142" t="s">
        <v>149</v>
      </c>
      <c r="AU240" s="142" t="s">
        <v>82</v>
      </c>
      <c r="AY240" s="17" t="s">
        <v>146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338</v>
      </c>
      <c r="BM240" s="142" t="s">
        <v>2484</v>
      </c>
    </row>
    <row r="241" spans="2:65" s="11" customFormat="1" ht="22.9" customHeight="1">
      <c r="B241" s="119"/>
      <c r="D241" s="120" t="s">
        <v>71</v>
      </c>
      <c r="E241" s="129" t="s">
        <v>344</v>
      </c>
      <c r="F241" s="129" t="s">
        <v>345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181</v>
      </c>
      <c r="AT241" s="127" t="s">
        <v>71</v>
      </c>
      <c r="AU241" s="127" t="s">
        <v>80</v>
      </c>
      <c r="AY241" s="120" t="s">
        <v>146</v>
      </c>
      <c r="BK241" s="128">
        <f>BK242</f>
        <v>0</v>
      </c>
    </row>
    <row r="242" spans="2:65" s="1" customFormat="1" ht="24.2" customHeight="1">
      <c r="B242" s="32"/>
      <c r="C242" s="131" t="s">
        <v>1381</v>
      </c>
      <c r="D242" s="131" t="s">
        <v>149</v>
      </c>
      <c r="E242" s="132" t="s">
        <v>347</v>
      </c>
      <c r="F242" s="133" t="s">
        <v>2485</v>
      </c>
      <c r="G242" s="134" t="s">
        <v>199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338</v>
      </c>
      <c r="AT242" s="142" t="s">
        <v>149</v>
      </c>
      <c r="AU242" s="142" t="s">
        <v>82</v>
      </c>
      <c r="AY242" s="17" t="s">
        <v>146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338</v>
      </c>
      <c r="BM242" s="142" t="s">
        <v>2486</v>
      </c>
    </row>
    <row r="243" spans="2:65" s="11" customFormat="1" ht="22.9" customHeight="1">
      <c r="B243" s="119"/>
      <c r="D243" s="120" t="s">
        <v>71</v>
      </c>
      <c r="E243" s="129" t="s">
        <v>2200</v>
      </c>
      <c r="F243" s="129" t="s">
        <v>2201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181</v>
      </c>
      <c r="AT243" s="127" t="s">
        <v>71</v>
      </c>
      <c r="AU243" s="127" t="s">
        <v>80</v>
      </c>
      <c r="AY243" s="120" t="s">
        <v>146</v>
      </c>
      <c r="BK243" s="128">
        <f>BK244</f>
        <v>0</v>
      </c>
    </row>
    <row r="244" spans="2:65" s="1" customFormat="1" ht="16.5" customHeight="1">
      <c r="B244" s="32"/>
      <c r="C244" s="131" t="s">
        <v>1385</v>
      </c>
      <c r="D244" s="131" t="s">
        <v>149</v>
      </c>
      <c r="E244" s="132" t="s">
        <v>2208</v>
      </c>
      <c r="F244" s="133" t="s">
        <v>2209</v>
      </c>
      <c r="G244" s="134" t="s">
        <v>199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338</v>
      </c>
      <c r="AT244" s="142" t="s">
        <v>149</v>
      </c>
      <c r="AU244" s="142" t="s">
        <v>82</v>
      </c>
      <c r="AY244" s="17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338</v>
      </c>
      <c r="BM244" s="142" t="s">
        <v>2487</v>
      </c>
    </row>
    <row r="245" spans="2:65" s="11" customFormat="1" ht="22.9" customHeight="1">
      <c r="B245" s="119"/>
      <c r="D245" s="120" t="s">
        <v>71</v>
      </c>
      <c r="E245" s="129" t="s">
        <v>2216</v>
      </c>
      <c r="F245" s="129" t="s">
        <v>2217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181</v>
      </c>
      <c r="AT245" s="127" t="s">
        <v>71</v>
      </c>
      <c r="AU245" s="127" t="s">
        <v>80</v>
      </c>
      <c r="AY245" s="120" t="s">
        <v>146</v>
      </c>
      <c r="BK245" s="128">
        <f>BK246</f>
        <v>0</v>
      </c>
    </row>
    <row r="246" spans="2:65" s="1" customFormat="1" ht="16.5" customHeight="1">
      <c r="B246" s="32"/>
      <c r="C246" s="131" t="s">
        <v>1391</v>
      </c>
      <c r="D246" s="131" t="s">
        <v>149</v>
      </c>
      <c r="E246" s="132" t="s">
        <v>2219</v>
      </c>
      <c r="F246" s="133" t="s">
        <v>2220</v>
      </c>
      <c r="G246" s="134" t="s">
        <v>199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338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338</v>
      </c>
      <c r="BM246" s="142" t="s">
        <v>2488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Wq01VUDE5+ENNHWRBGpjh5xf29WawkwkzxR3lLSYMtCDZnzuwaD5H37nwNp8IXG5+R0n1ZCFeBDmmuwtnv6D3g==" saltValue="m4keQxz6XUeZP//ZLHkof7ysv2OFvJv67KBwE2YVIzRmzFrOohbj/jb8DGK68J969bKYN5hSEOxNTLFGFHUsnQ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2489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ROUND(J95,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ROUND((SUM(BE95:BE153)),  2)</f>
        <v>0</v>
      </c>
      <c r="I35" s="93">
        <v>0.21</v>
      </c>
      <c r="J35" s="83">
        <f>ROUND(((SUM(BE95:BE153))*I35),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ROUND((SUM(BF95:BF153)),  2)</f>
        <v>0</v>
      </c>
      <c r="I36" s="93">
        <v>0.12</v>
      </c>
      <c r="J36" s="83">
        <f>ROUND(((SUM(BF95:BF153))*I36),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ROUND((SUM(BG95:BG153)),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ROUND((SUM(BH95:BH153)),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ROUND((SUM(BI95:BI153)),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04.d - Vytápění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J95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J96</f>
        <v>0</v>
      </c>
      <c r="L64" s="103"/>
    </row>
    <row r="65" spans="2:12" s="9" customFormat="1" ht="19.899999999999999" customHeight="1">
      <c r="B65" s="107"/>
      <c r="D65" s="108" t="s">
        <v>2490</v>
      </c>
      <c r="E65" s="109"/>
      <c r="F65" s="109"/>
      <c r="G65" s="109"/>
      <c r="H65" s="109"/>
      <c r="I65" s="109"/>
      <c r="J65" s="110">
        <f>J97</f>
        <v>0</v>
      </c>
      <c r="L65" s="107"/>
    </row>
    <row r="66" spans="2:12" s="9" customFormat="1" ht="19.899999999999999" customHeight="1">
      <c r="B66" s="107"/>
      <c r="D66" s="108" t="s">
        <v>2491</v>
      </c>
      <c r="E66" s="109"/>
      <c r="F66" s="109"/>
      <c r="G66" s="109"/>
      <c r="H66" s="109"/>
      <c r="I66" s="109"/>
      <c r="J66" s="110">
        <f>J115</f>
        <v>0</v>
      </c>
      <c r="L66" s="107"/>
    </row>
    <row r="67" spans="2:12" s="9" customFormat="1" ht="19.899999999999999" customHeight="1">
      <c r="B67" s="107"/>
      <c r="D67" s="108" t="s">
        <v>2492</v>
      </c>
      <c r="E67" s="109"/>
      <c r="F67" s="109"/>
      <c r="G67" s="109"/>
      <c r="H67" s="109"/>
      <c r="I67" s="109"/>
      <c r="J67" s="110">
        <f>J120</f>
        <v>0</v>
      </c>
      <c r="L67" s="107"/>
    </row>
    <row r="68" spans="2:12" s="8" customFormat="1" ht="24.95" customHeight="1">
      <c r="B68" s="103"/>
      <c r="D68" s="104" t="s">
        <v>127</v>
      </c>
      <c r="E68" s="105"/>
      <c r="F68" s="105"/>
      <c r="G68" s="105"/>
      <c r="H68" s="105"/>
      <c r="I68" s="105"/>
      <c r="J68" s="106">
        <f>J142</f>
        <v>0</v>
      </c>
      <c r="L68" s="103"/>
    </row>
    <row r="69" spans="2:12" s="9" customFormat="1" ht="19.899999999999999" customHeight="1">
      <c r="B69" s="107"/>
      <c r="D69" s="108" t="s">
        <v>128</v>
      </c>
      <c r="E69" s="109"/>
      <c r="F69" s="109"/>
      <c r="G69" s="109"/>
      <c r="H69" s="109"/>
      <c r="I69" s="109"/>
      <c r="J69" s="110">
        <f>J143</f>
        <v>0</v>
      </c>
      <c r="L69" s="107"/>
    </row>
    <row r="70" spans="2:12" s="9" customFormat="1" ht="19.899999999999999" customHeight="1">
      <c r="B70" s="107"/>
      <c r="D70" s="108" t="s">
        <v>129</v>
      </c>
      <c r="E70" s="109"/>
      <c r="F70" s="109"/>
      <c r="G70" s="109"/>
      <c r="H70" s="109"/>
      <c r="I70" s="109"/>
      <c r="J70" s="110">
        <f>J146</f>
        <v>0</v>
      </c>
      <c r="L70" s="107"/>
    </row>
    <row r="71" spans="2:12" s="9" customFormat="1" ht="19.899999999999999" customHeight="1">
      <c r="B71" s="107"/>
      <c r="D71" s="108" t="s">
        <v>909</v>
      </c>
      <c r="E71" s="109"/>
      <c r="F71" s="109"/>
      <c r="G71" s="109"/>
      <c r="H71" s="109"/>
      <c r="I71" s="109"/>
      <c r="J71" s="110">
        <f>J148</f>
        <v>0</v>
      </c>
      <c r="L71" s="107"/>
    </row>
    <row r="72" spans="2:12" s="9" customFormat="1" ht="19.899999999999999" customHeight="1">
      <c r="B72" s="107"/>
      <c r="D72" s="108" t="s">
        <v>2493</v>
      </c>
      <c r="E72" s="109"/>
      <c r="F72" s="109"/>
      <c r="G72" s="109"/>
      <c r="H72" s="109"/>
      <c r="I72" s="109"/>
      <c r="J72" s="110">
        <f>J150</f>
        <v>0</v>
      </c>
      <c r="L72" s="107"/>
    </row>
    <row r="73" spans="2:12" s="9" customFormat="1" ht="19.899999999999999" customHeight="1">
      <c r="B73" s="107"/>
      <c r="D73" s="108" t="s">
        <v>910</v>
      </c>
      <c r="E73" s="109"/>
      <c r="F73" s="109"/>
      <c r="G73" s="109"/>
      <c r="H73" s="109"/>
      <c r="I73" s="109"/>
      <c r="J73" s="110">
        <f>J152</f>
        <v>0</v>
      </c>
      <c r="L73" s="107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131</v>
      </c>
      <c r="L80" s="32"/>
    </row>
    <row r="81" spans="2:63" s="1" customFormat="1" ht="6.95" customHeight="1">
      <c r="B81" s="32"/>
      <c r="L81" s="32"/>
    </row>
    <row r="82" spans="2:63" s="1" customFormat="1" ht="12" customHeight="1">
      <c r="B82" s="32"/>
      <c r="C82" s="27" t="s">
        <v>16</v>
      </c>
      <c r="L82" s="32"/>
    </row>
    <row r="83" spans="2:63" s="1" customFormat="1" ht="16.5" customHeight="1">
      <c r="B83" s="32"/>
      <c r="E83" s="315" t="str">
        <f>E7</f>
        <v>Rekonstrukce č.p. 224, Hálkova ulice, Chomutov</v>
      </c>
      <c r="F83" s="316"/>
      <c r="G83" s="316"/>
      <c r="H83" s="316"/>
      <c r="L83" s="32"/>
    </row>
    <row r="84" spans="2:63" ht="12" customHeight="1">
      <c r="B84" s="20"/>
      <c r="C84" s="27" t="s">
        <v>112</v>
      </c>
      <c r="L84" s="20"/>
    </row>
    <row r="85" spans="2:63" s="1" customFormat="1" ht="16.5" customHeight="1">
      <c r="B85" s="32"/>
      <c r="E85" s="315" t="s">
        <v>894</v>
      </c>
      <c r="F85" s="317"/>
      <c r="G85" s="317"/>
      <c r="H85" s="317"/>
      <c r="L85" s="32"/>
    </row>
    <row r="86" spans="2:63" s="1" customFormat="1" ht="12" customHeight="1">
      <c r="B86" s="32"/>
      <c r="C86" s="27" t="s">
        <v>895</v>
      </c>
      <c r="L86" s="32"/>
    </row>
    <row r="87" spans="2:63" s="1" customFormat="1" ht="16.5" customHeight="1">
      <c r="B87" s="32"/>
      <c r="E87" s="279" t="str">
        <f>E11</f>
        <v>SO 04.d - Vytápění</v>
      </c>
      <c r="F87" s="317"/>
      <c r="G87" s="317"/>
      <c r="H87" s="317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F14</f>
        <v>Chomutov</v>
      </c>
      <c r="I89" s="27" t="s">
        <v>23</v>
      </c>
      <c r="J89" s="49" t="str">
        <f>IF(J14="","",J14)</f>
        <v>5. 5. 2022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E17</f>
        <v>Statutární město Chomutov</v>
      </c>
      <c r="I91" s="27" t="s">
        <v>31</v>
      </c>
      <c r="J91" s="30" t="str">
        <f>E23</f>
        <v>SM Projekt s.r.o.</v>
      </c>
      <c r="L91" s="32"/>
    </row>
    <row r="92" spans="2:63" s="1" customFormat="1" ht="15.2" customHeight="1">
      <c r="B92" s="32"/>
      <c r="C92" s="27" t="s">
        <v>29</v>
      </c>
      <c r="F92" s="25" t="str">
        <f>IF(E20="","",E20)</f>
        <v>Vyplň údaj</v>
      </c>
      <c r="I92" s="27" t="s">
        <v>34</v>
      </c>
      <c r="J92" s="30" t="str">
        <f>E26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11"/>
      <c r="C94" s="112" t="s">
        <v>132</v>
      </c>
      <c r="D94" s="113" t="s">
        <v>57</v>
      </c>
      <c r="E94" s="113" t="s">
        <v>53</v>
      </c>
      <c r="F94" s="113" t="s">
        <v>54</v>
      </c>
      <c r="G94" s="113" t="s">
        <v>133</v>
      </c>
      <c r="H94" s="113" t="s">
        <v>134</v>
      </c>
      <c r="I94" s="113" t="s">
        <v>135</v>
      </c>
      <c r="J94" s="113" t="s">
        <v>116</v>
      </c>
      <c r="K94" s="114" t="s">
        <v>136</v>
      </c>
      <c r="L94" s="111"/>
      <c r="M94" s="56" t="s">
        <v>19</v>
      </c>
      <c r="N94" s="57" t="s">
        <v>42</v>
      </c>
      <c r="O94" s="57" t="s">
        <v>137</v>
      </c>
      <c r="P94" s="57" t="s">
        <v>138</v>
      </c>
      <c r="Q94" s="57" t="s">
        <v>139</v>
      </c>
      <c r="R94" s="57" t="s">
        <v>140</v>
      </c>
      <c r="S94" s="57" t="s">
        <v>141</v>
      </c>
      <c r="T94" s="58" t="s">
        <v>142</v>
      </c>
    </row>
    <row r="95" spans="2:63" s="1" customFormat="1" ht="22.9" customHeight="1">
      <c r="B95" s="32"/>
      <c r="C95" s="61" t="s">
        <v>143</v>
      </c>
      <c r="J95" s="115">
        <f>BK95</f>
        <v>0</v>
      </c>
      <c r="L95" s="32"/>
      <c r="M95" s="59"/>
      <c r="N95" s="50"/>
      <c r="O95" s="50"/>
      <c r="P95" s="116">
        <f>P96+P142</f>
        <v>0</v>
      </c>
      <c r="Q95" s="50"/>
      <c r="R95" s="116">
        <f>R96+R142</f>
        <v>0.81599359999999987</v>
      </c>
      <c r="S95" s="50"/>
      <c r="T95" s="117">
        <f>T96+T142</f>
        <v>0</v>
      </c>
      <c r="AT95" s="17" t="s">
        <v>71</v>
      </c>
      <c r="AU95" s="17" t="s">
        <v>117</v>
      </c>
      <c r="BK95" s="118">
        <f>BK96+BK142</f>
        <v>0</v>
      </c>
    </row>
    <row r="96" spans="2:63" s="11" customFormat="1" ht="25.9" customHeight="1">
      <c r="B96" s="119"/>
      <c r="D96" s="120" t="s">
        <v>71</v>
      </c>
      <c r="E96" s="121" t="s">
        <v>283</v>
      </c>
      <c r="F96" s="121" t="s">
        <v>284</v>
      </c>
      <c r="I96" s="122"/>
      <c r="J96" s="123">
        <f>BK96</f>
        <v>0</v>
      </c>
      <c r="L96" s="119"/>
      <c r="M96" s="124"/>
      <c r="P96" s="125">
        <f>P97+P115+P120</f>
        <v>0</v>
      </c>
      <c r="R96" s="125">
        <f>R97+R115+R120</f>
        <v>0.81599359999999987</v>
      </c>
      <c r="T96" s="126">
        <f>T97+T115+T120</f>
        <v>0</v>
      </c>
      <c r="AR96" s="120" t="s">
        <v>82</v>
      </c>
      <c r="AT96" s="127" t="s">
        <v>71</v>
      </c>
      <c r="AU96" s="127" t="s">
        <v>72</v>
      </c>
      <c r="AY96" s="120" t="s">
        <v>146</v>
      </c>
      <c r="BK96" s="128">
        <f>BK97+BK115+BK120</f>
        <v>0</v>
      </c>
    </row>
    <row r="97" spans="2:65" s="11" customFormat="1" ht="22.9" customHeight="1">
      <c r="B97" s="119"/>
      <c r="D97" s="120" t="s">
        <v>71</v>
      </c>
      <c r="E97" s="129" t="s">
        <v>2494</v>
      </c>
      <c r="F97" s="129" t="s">
        <v>2495</v>
      </c>
      <c r="I97" s="122"/>
      <c r="J97" s="130">
        <f>BK97</f>
        <v>0</v>
      </c>
      <c r="L97" s="119"/>
      <c r="M97" s="124"/>
      <c r="P97" s="125">
        <f>SUM(P98:P114)</f>
        <v>0</v>
      </c>
      <c r="R97" s="125">
        <f>SUM(R98:R114)</f>
        <v>8.9683600000000002E-2</v>
      </c>
      <c r="T97" s="126">
        <f>SUM(T98:T114)</f>
        <v>0</v>
      </c>
      <c r="AR97" s="120" t="s">
        <v>82</v>
      </c>
      <c r="AT97" s="127" t="s">
        <v>71</v>
      </c>
      <c r="AU97" s="127" t="s">
        <v>80</v>
      </c>
      <c r="AY97" s="120" t="s">
        <v>146</v>
      </c>
      <c r="BK97" s="128">
        <f>SUM(BK98:BK114)</f>
        <v>0</v>
      </c>
    </row>
    <row r="98" spans="2:65" s="1" customFormat="1" ht="24.2" customHeight="1">
      <c r="B98" s="32"/>
      <c r="C98" s="131" t="s">
        <v>80</v>
      </c>
      <c r="D98" s="131" t="s">
        <v>149</v>
      </c>
      <c r="E98" s="132" t="s">
        <v>2496</v>
      </c>
      <c r="F98" s="133" t="s">
        <v>2497</v>
      </c>
      <c r="G98" s="134" t="s">
        <v>297</v>
      </c>
      <c r="H98" s="135">
        <v>229.4</v>
      </c>
      <c r="I98" s="136"/>
      <c r="J98" s="137">
        <f>ROUND(I98*H98,2)</f>
        <v>0</v>
      </c>
      <c r="K98" s="133" t="s">
        <v>153</v>
      </c>
      <c r="L98" s="32"/>
      <c r="M98" s="138" t="s">
        <v>19</v>
      </c>
      <c r="N98" s="139" t="s">
        <v>43</v>
      </c>
      <c r="P98" s="140">
        <f>O98*H98</f>
        <v>0</v>
      </c>
      <c r="Q98" s="140">
        <v>1.4999999999999999E-4</v>
      </c>
      <c r="R98" s="140">
        <f>Q98*H98</f>
        <v>3.4409999999999996E-2</v>
      </c>
      <c r="S98" s="140">
        <v>0</v>
      </c>
      <c r="T98" s="141">
        <f>S98*H98</f>
        <v>0</v>
      </c>
      <c r="AR98" s="142" t="s">
        <v>241</v>
      </c>
      <c r="AT98" s="142" t="s">
        <v>149</v>
      </c>
      <c r="AU98" s="142" t="s">
        <v>82</v>
      </c>
      <c r="AY98" s="17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241</v>
      </c>
      <c r="BM98" s="142" t="s">
        <v>2498</v>
      </c>
    </row>
    <row r="99" spans="2:65" s="1" customFormat="1" ht="11.25">
      <c r="B99" s="32"/>
      <c r="D99" s="144" t="s">
        <v>155</v>
      </c>
      <c r="F99" s="145" t="s">
        <v>2499</v>
      </c>
      <c r="I99" s="146"/>
      <c r="L99" s="32"/>
      <c r="M99" s="147"/>
      <c r="T99" s="53"/>
      <c r="AT99" s="17" t="s">
        <v>155</v>
      </c>
      <c r="AU99" s="17" t="s">
        <v>82</v>
      </c>
    </row>
    <row r="100" spans="2:65" s="1" customFormat="1" ht="24.2" customHeight="1">
      <c r="B100" s="32"/>
      <c r="C100" s="131" t="s">
        <v>82</v>
      </c>
      <c r="D100" s="131" t="s">
        <v>149</v>
      </c>
      <c r="E100" s="132" t="s">
        <v>2500</v>
      </c>
      <c r="F100" s="133" t="s">
        <v>2501</v>
      </c>
      <c r="G100" s="134" t="s">
        <v>297</v>
      </c>
      <c r="H100" s="135">
        <v>36.659999999999997</v>
      </c>
      <c r="I100" s="136"/>
      <c r="J100" s="137">
        <f>ROUND(I100*H100,2)</f>
        <v>0</v>
      </c>
      <c r="K100" s="133" t="s">
        <v>153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2.0000000000000001E-4</v>
      </c>
      <c r="R100" s="140">
        <f>Q100*H100</f>
        <v>7.332E-3</v>
      </c>
      <c r="S100" s="140">
        <v>0</v>
      </c>
      <c r="T100" s="141">
        <f>S100*H100</f>
        <v>0</v>
      </c>
      <c r="AR100" s="142" t="s">
        <v>241</v>
      </c>
      <c r="AT100" s="142" t="s">
        <v>149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241</v>
      </c>
      <c r="BM100" s="142" t="s">
        <v>2502</v>
      </c>
    </row>
    <row r="101" spans="2:65" s="1" customFormat="1" ht="11.25">
      <c r="B101" s="32"/>
      <c r="D101" s="144" t="s">
        <v>155</v>
      </c>
      <c r="F101" s="145" t="s">
        <v>2503</v>
      </c>
      <c r="I101" s="146"/>
      <c r="L101" s="32"/>
      <c r="M101" s="147"/>
      <c r="T101" s="53"/>
      <c r="AT101" s="17" t="s">
        <v>155</v>
      </c>
      <c r="AU101" s="17" t="s">
        <v>82</v>
      </c>
    </row>
    <row r="102" spans="2:65" s="1" customFormat="1" ht="24.2" customHeight="1">
      <c r="B102" s="32"/>
      <c r="C102" s="131" t="s">
        <v>168</v>
      </c>
      <c r="D102" s="131" t="s">
        <v>149</v>
      </c>
      <c r="E102" s="132" t="s">
        <v>2504</v>
      </c>
      <c r="F102" s="133" t="s">
        <v>2505</v>
      </c>
      <c r="G102" s="134" t="s">
        <v>297</v>
      </c>
      <c r="H102" s="135">
        <v>9.8800000000000008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3.4000000000000002E-4</v>
      </c>
      <c r="R102" s="140">
        <f>Q102*H102</f>
        <v>3.3592000000000006E-3</v>
      </c>
      <c r="S102" s="140">
        <v>0</v>
      </c>
      <c r="T102" s="141">
        <f>S102*H102</f>
        <v>0</v>
      </c>
      <c r="AR102" s="142" t="s">
        <v>241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241</v>
      </c>
      <c r="BM102" s="142" t="s">
        <v>2506</v>
      </c>
    </row>
    <row r="103" spans="2:65" s="1" customFormat="1" ht="11.25">
      <c r="B103" s="32"/>
      <c r="D103" s="144" t="s">
        <v>155</v>
      </c>
      <c r="F103" s="145" t="s">
        <v>2507</v>
      </c>
      <c r="I103" s="146"/>
      <c r="L103" s="32"/>
      <c r="M103" s="147"/>
      <c r="T103" s="53"/>
      <c r="AT103" s="17" t="s">
        <v>155</v>
      </c>
      <c r="AU103" s="17" t="s">
        <v>82</v>
      </c>
    </row>
    <row r="104" spans="2:65" s="1" customFormat="1" ht="24.2" customHeight="1">
      <c r="B104" s="32"/>
      <c r="C104" s="131" t="s">
        <v>147</v>
      </c>
      <c r="D104" s="131" t="s">
        <v>149</v>
      </c>
      <c r="E104" s="132" t="s">
        <v>2508</v>
      </c>
      <c r="F104" s="133" t="s">
        <v>2509</v>
      </c>
      <c r="G104" s="134" t="s">
        <v>297</v>
      </c>
      <c r="H104" s="135">
        <v>28.62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5.9999999999999995E-4</v>
      </c>
      <c r="R104" s="140">
        <f>Q104*H104</f>
        <v>1.7172E-2</v>
      </c>
      <c r="S104" s="140">
        <v>0</v>
      </c>
      <c r="T104" s="141">
        <f>S104*H104</f>
        <v>0</v>
      </c>
      <c r="AR104" s="142" t="s">
        <v>241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241</v>
      </c>
      <c r="BM104" s="142" t="s">
        <v>2510</v>
      </c>
    </row>
    <row r="105" spans="2:65" s="1" customFormat="1" ht="11.25">
      <c r="B105" s="32"/>
      <c r="D105" s="144" t="s">
        <v>155</v>
      </c>
      <c r="F105" s="145" t="s">
        <v>2511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" customFormat="1" ht="33" customHeight="1">
      <c r="B106" s="32"/>
      <c r="C106" s="131" t="s">
        <v>181</v>
      </c>
      <c r="D106" s="131" t="s">
        <v>149</v>
      </c>
      <c r="E106" s="132" t="s">
        <v>2512</v>
      </c>
      <c r="F106" s="133" t="s">
        <v>2513</v>
      </c>
      <c r="G106" s="134" t="s">
        <v>297</v>
      </c>
      <c r="H106" s="135">
        <v>304.56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9.0000000000000006E-5</v>
      </c>
      <c r="R106" s="140">
        <f>Q106*H106</f>
        <v>2.7410400000000001E-2</v>
      </c>
      <c r="S106" s="140">
        <v>0</v>
      </c>
      <c r="T106" s="141">
        <f>S106*H106</f>
        <v>0</v>
      </c>
      <c r="AR106" s="142" t="s">
        <v>241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241</v>
      </c>
      <c r="BM106" s="142" t="s">
        <v>2514</v>
      </c>
    </row>
    <row r="107" spans="2:65" s="1" customFormat="1" ht="11.25">
      <c r="B107" s="32"/>
      <c r="D107" s="144" t="s">
        <v>155</v>
      </c>
      <c r="F107" s="145" t="s">
        <v>2515</v>
      </c>
      <c r="I107" s="146"/>
      <c r="L107" s="32"/>
      <c r="M107" s="147"/>
      <c r="T107" s="53"/>
      <c r="AT107" s="17" t="s">
        <v>155</v>
      </c>
      <c r="AU107" s="17" t="s">
        <v>82</v>
      </c>
    </row>
    <row r="108" spans="2:65" s="13" customFormat="1" ht="11.25">
      <c r="B108" s="155"/>
      <c r="D108" s="149" t="s">
        <v>157</v>
      </c>
      <c r="E108" s="156" t="s">
        <v>19</v>
      </c>
      <c r="F108" s="157" t="s">
        <v>2516</v>
      </c>
      <c r="H108" s="158">
        <v>229.4</v>
      </c>
      <c r="I108" s="159"/>
      <c r="L108" s="155"/>
      <c r="M108" s="160"/>
      <c r="T108" s="161"/>
      <c r="AT108" s="156" t="s">
        <v>157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146</v>
      </c>
    </row>
    <row r="109" spans="2:65" s="13" customFormat="1" ht="11.25">
      <c r="B109" s="155"/>
      <c r="D109" s="149" t="s">
        <v>157</v>
      </c>
      <c r="E109" s="156" t="s">
        <v>19</v>
      </c>
      <c r="F109" s="157" t="s">
        <v>2517</v>
      </c>
      <c r="H109" s="158">
        <v>9.8800000000000008</v>
      </c>
      <c r="I109" s="159"/>
      <c r="L109" s="155"/>
      <c r="M109" s="160"/>
      <c r="T109" s="161"/>
      <c r="AT109" s="156" t="s">
        <v>157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2518</v>
      </c>
      <c r="H110" s="158">
        <v>28.62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2519</v>
      </c>
      <c r="H111" s="158">
        <v>36.659999999999997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4" customFormat="1" ht="11.25">
      <c r="B112" s="162"/>
      <c r="D112" s="149" t="s">
        <v>157</v>
      </c>
      <c r="E112" s="163" t="s">
        <v>19</v>
      </c>
      <c r="F112" s="164" t="s">
        <v>161</v>
      </c>
      <c r="H112" s="165">
        <v>304.56</v>
      </c>
      <c r="I112" s="166"/>
      <c r="L112" s="162"/>
      <c r="M112" s="167"/>
      <c r="T112" s="168"/>
      <c r="AT112" s="163" t="s">
        <v>157</v>
      </c>
      <c r="AU112" s="163" t="s">
        <v>82</v>
      </c>
      <c r="AV112" s="14" t="s">
        <v>147</v>
      </c>
      <c r="AW112" s="14" t="s">
        <v>33</v>
      </c>
      <c r="AX112" s="14" t="s">
        <v>80</v>
      </c>
      <c r="AY112" s="163" t="s">
        <v>146</v>
      </c>
    </row>
    <row r="113" spans="2:65" s="1" customFormat="1" ht="24.2" customHeight="1">
      <c r="B113" s="32"/>
      <c r="C113" s="131" t="s">
        <v>188</v>
      </c>
      <c r="D113" s="131" t="s">
        <v>149</v>
      </c>
      <c r="E113" s="132" t="s">
        <v>2520</v>
      </c>
      <c r="F113" s="133" t="s">
        <v>2521</v>
      </c>
      <c r="G113" s="134" t="s">
        <v>213</v>
      </c>
      <c r="H113" s="135">
        <v>0.09</v>
      </c>
      <c r="I113" s="136"/>
      <c r="J113" s="137">
        <f>ROUND(I113*H113,2)</f>
        <v>0</v>
      </c>
      <c r="K113" s="133" t="s">
        <v>153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241</v>
      </c>
      <c r="AT113" s="142" t="s">
        <v>149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241</v>
      </c>
      <c r="BM113" s="142" t="s">
        <v>2522</v>
      </c>
    </row>
    <row r="114" spans="2:65" s="1" customFormat="1" ht="11.25">
      <c r="B114" s="32"/>
      <c r="D114" s="144" t="s">
        <v>155</v>
      </c>
      <c r="F114" s="145" t="s">
        <v>2523</v>
      </c>
      <c r="I114" s="146"/>
      <c r="L114" s="32"/>
      <c r="M114" s="147"/>
      <c r="T114" s="53"/>
      <c r="AT114" s="17" t="s">
        <v>155</v>
      </c>
      <c r="AU114" s="17" t="s">
        <v>82</v>
      </c>
    </row>
    <row r="115" spans="2:65" s="11" customFormat="1" ht="22.9" customHeight="1">
      <c r="B115" s="119"/>
      <c r="D115" s="120" t="s">
        <v>71</v>
      </c>
      <c r="E115" s="129" t="s">
        <v>2524</v>
      </c>
      <c r="F115" s="129" t="s">
        <v>2525</v>
      </c>
      <c r="I115" s="122"/>
      <c r="J115" s="130">
        <f>BK115</f>
        <v>0</v>
      </c>
      <c r="L115" s="119"/>
      <c r="M115" s="124"/>
      <c r="P115" s="125">
        <f>SUM(P116:P119)</f>
        <v>0</v>
      </c>
      <c r="R115" s="125">
        <f>SUM(R116:R119)</f>
        <v>0</v>
      </c>
      <c r="T115" s="126">
        <f>SUM(T116:T119)</f>
        <v>0</v>
      </c>
      <c r="AR115" s="120" t="s">
        <v>82</v>
      </c>
      <c r="AT115" s="127" t="s">
        <v>71</v>
      </c>
      <c r="AU115" s="127" t="s">
        <v>80</v>
      </c>
      <c r="AY115" s="120" t="s">
        <v>146</v>
      </c>
      <c r="BK115" s="128">
        <f>SUM(BK116:BK119)</f>
        <v>0</v>
      </c>
    </row>
    <row r="116" spans="2:65" s="1" customFormat="1" ht="16.5" customHeight="1">
      <c r="B116" s="32"/>
      <c r="C116" s="131" t="s">
        <v>196</v>
      </c>
      <c r="D116" s="131" t="s">
        <v>149</v>
      </c>
      <c r="E116" s="132" t="s">
        <v>558</v>
      </c>
      <c r="F116" s="133" t="s">
        <v>2526</v>
      </c>
      <c r="G116" s="134" t="s">
        <v>787</v>
      </c>
      <c r="H116" s="135">
        <v>29</v>
      </c>
      <c r="I116" s="136"/>
      <c r="J116" s="137">
        <f>ROUND(I116*H116,2)</f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241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241</v>
      </c>
      <c r="BM116" s="142" t="s">
        <v>2527</v>
      </c>
    </row>
    <row r="117" spans="2:65" s="1" customFormat="1" ht="16.5" customHeight="1">
      <c r="B117" s="32"/>
      <c r="C117" s="131" t="s">
        <v>201</v>
      </c>
      <c r="D117" s="131" t="s">
        <v>149</v>
      </c>
      <c r="E117" s="132" t="s">
        <v>553</v>
      </c>
      <c r="F117" s="133" t="s">
        <v>2528</v>
      </c>
      <c r="G117" s="134" t="s">
        <v>787</v>
      </c>
      <c r="H117" s="135">
        <v>29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241</v>
      </c>
      <c r="AT117" s="142" t="s">
        <v>149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241</v>
      </c>
      <c r="BM117" s="142" t="s">
        <v>2529</v>
      </c>
    </row>
    <row r="118" spans="2:65" s="1" customFormat="1" ht="24.2" customHeight="1">
      <c r="B118" s="32"/>
      <c r="C118" s="131" t="s">
        <v>166</v>
      </c>
      <c r="D118" s="131" t="s">
        <v>149</v>
      </c>
      <c r="E118" s="132" t="s">
        <v>2530</v>
      </c>
      <c r="F118" s="133" t="s">
        <v>2531</v>
      </c>
      <c r="G118" s="134" t="s">
        <v>213</v>
      </c>
      <c r="H118" s="135">
        <v>0.1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241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241</v>
      </c>
      <c r="BM118" s="142" t="s">
        <v>2532</v>
      </c>
    </row>
    <row r="119" spans="2:65" s="1" customFormat="1" ht="11.25">
      <c r="B119" s="32"/>
      <c r="D119" s="144" t="s">
        <v>155</v>
      </c>
      <c r="F119" s="145" t="s">
        <v>2533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1" customFormat="1" ht="22.9" customHeight="1">
      <c r="B120" s="119"/>
      <c r="D120" s="120" t="s">
        <v>71</v>
      </c>
      <c r="E120" s="129" t="s">
        <v>2534</v>
      </c>
      <c r="F120" s="129" t="s">
        <v>2535</v>
      </c>
      <c r="I120" s="122"/>
      <c r="J120" s="130">
        <f>BK120</f>
        <v>0</v>
      </c>
      <c r="L120" s="119"/>
      <c r="M120" s="124"/>
      <c r="P120" s="125">
        <f>SUM(P121:P141)</f>
        <v>0</v>
      </c>
      <c r="R120" s="125">
        <f>SUM(R121:R141)</f>
        <v>0.7263099999999999</v>
      </c>
      <c r="T120" s="126">
        <f>SUM(T121:T141)</f>
        <v>0</v>
      </c>
      <c r="AR120" s="120" t="s">
        <v>82</v>
      </c>
      <c r="AT120" s="127" t="s">
        <v>71</v>
      </c>
      <c r="AU120" s="127" t="s">
        <v>80</v>
      </c>
      <c r="AY120" s="120" t="s">
        <v>146</v>
      </c>
      <c r="BK120" s="128">
        <f>SUM(BK121:BK141)</f>
        <v>0</v>
      </c>
    </row>
    <row r="121" spans="2:65" s="1" customFormat="1" ht="24.2" customHeight="1">
      <c r="B121" s="32"/>
      <c r="C121" s="131" t="s">
        <v>210</v>
      </c>
      <c r="D121" s="131" t="s">
        <v>149</v>
      </c>
      <c r="E121" s="132" t="s">
        <v>2536</v>
      </c>
      <c r="F121" s="133" t="s">
        <v>2537</v>
      </c>
      <c r="G121" s="134" t="s">
        <v>787</v>
      </c>
      <c r="H121" s="135">
        <v>2</v>
      </c>
      <c r="I121" s="136"/>
      <c r="J121" s="137">
        <f t="shared" ref="J121:J140" si="0">ROUND(I121*H121,2)</f>
        <v>0</v>
      </c>
      <c r="K121" s="133" t="s">
        <v>19</v>
      </c>
      <c r="L121" s="32"/>
      <c r="M121" s="138" t="s">
        <v>19</v>
      </c>
      <c r="N121" s="139" t="s">
        <v>43</v>
      </c>
      <c r="P121" s="140">
        <f t="shared" ref="P121:P140" si="1">O121*H121</f>
        <v>0</v>
      </c>
      <c r="Q121" s="140">
        <v>1.8759999999999999E-2</v>
      </c>
      <c r="R121" s="140">
        <f t="shared" ref="R121:R140" si="2">Q121*H121</f>
        <v>3.7519999999999998E-2</v>
      </c>
      <c r="S121" s="140">
        <v>0</v>
      </c>
      <c r="T121" s="141">
        <f t="shared" ref="T121:T140" si="3">S121*H121</f>
        <v>0</v>
      </c>
      <c r="AR121" s="142" t="s">
        <v>241</v>
      </c>
      <c r="AT121" s="142" t="s">
        <v>149</v>
      </c>
      <c r="AU121" s="142" t="s">
        <v>82</v>
      </c>
      <c r="AY121" s="17" t="s">
        <v>146</v>
      </c>
      <c r="BE121" s="143">
        <f t="shared" ref="BE121:BE140" si="4">IF(N121="základní",J121,0)</f>
        <v>0</v>
      </c>
      <c r="BF121" s="143">
        <f t="shared" ref="BF121:BF140" si="5">IF(N121="snížená",J121,0)</f>
        <v>0</v>
      </c>
      <c r="BG121" s="143">
        <f t="shared" ref="BG121:BG140" si="6">IF(N121="zákl. přenesená",J121,0)</f>
        <v>0</v>
      </c>
      <c r="BH121" s="143">
        <f t="shared" ref="BH121:BH140" si="7">IF(N121="sníž. přenesená",J121,0)</f>
        <v>0</v>
      </c>
      <c r="BI121" s="143">
        <f t="shared" ref="BI121:BI140" si="8">IF(N121="nulová",J121,0)</f>
        <v>0</v>
      </c>
      <c r="BJ121" s="17" t="s">
        <v>80</v>
      </c>
      <c r="BK121" s="143">
        <f t="shared" ref="BK121:BK140" si="9">ROUND(I121*H121,2)</f>
        <v>0</v>
      </c>
      <c r="BL121" s="17" t="s">
        <v>241</v>
      </c>
      <c r="BM121" s="142" t="s">
        <v>2538</v>
      </c>
    </row>
    <row r="122" spans="2:65" s="1" customFormat="1" ht="24.2" customHeight="1">
      <c r="B122" s="32"/>
      <c r="C122" s="131" t="s">
        <v>216</v>
      </c>
      <c r="D122" s="131" t="s">
        <v>149</v>
      </c>
      <c r="E122" s="132" t="s">
        <v>2539</v>
      </c>
      <c r="F122" s="133" t="s">
        <v>2540</v>
      </c>
      <c r="G122" s="134" t="s">
        <v>787</v>
      </c>
      <c r="H122" s="135">
        <v>3</v>
      </c>
      <c r="I122" s="136"/>
      <c r="J122" s="137">
        <f t="shared" si="0"/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 t="shared" si="1"/>
        <v>0</v>
      </c>
      <c r="Q122" s="140">
        <v>1.0749999999999999E-2</v>
      </c>
      <c r="R122" s="140">
        <f t="shared" si="2"/>
        <v>3.2250000000000001E-2</v>
      </c>
      <c r="S122" s="140">
        <v>0</v>
      </c>
      <c r="T122" s="141">
        <f t="shared" si="3"/>
        <v>0</v>
      </c>
      <c r="AR122" s="142" t="s">
        <v>241</v>
      </c>
      <c r="AT122" s="142" t="s">
        <v>149</v>
      </c>
      <c r="AU122" s="142" t="s">
        <v>82</v>
      </c>
      <c r="AY122" s="17" t="s">
        <v>146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80</v>
      </c>
      <c r="BK122" s="143">
        <f t="shared" si="9"/>
        <v>0</v>
      </c>
      <c r="BL122" s="17" t="s">
        <v>241</v>
      </c>
      <c r="BM122" s="142" t="s">
        <v>2541</v>
      </c>
    </row>
    <row r="123" spans="2:65" s="1" customFormat="1" ht="24.2" customHeight="1">
      <c r="B123" s="32"/>
      <c r="C123" s="131" t="s">
        <v>8</v>
      </c>
      <c r="D123" s="131" t="s">
        <v>149</v>
      </c>
      <c r="E123" s="132" t="s">
        <v>2542</v>
      </c>
      <c r="F123" s="133" t="s">
        <v>2543</v>
      </c>
      <c r="G123" s="134" t="s">
        <v>787</v>
      </c>
      <c r="H123" s="135">
        <v>1</v>
      </c>
      <c r="I123" s="136"/>
      <c r="J123" s="137">
        <f t="shared" si="0"/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 t="shared" si="1"/>
        <v>0</v>
      </c>
      <c r="Q123" s="140">
        <v>1.035E-2</v>
      </c>
      <c r="R123" s="140">
        <f t="shared" si="2"/>
        <v>1.035E-2</v>
      </c>
      <c r="S123" s="140">
        <v>0</v>
      </c>
      <c r="T123" s="141">
        <f t="shared" si="3"/>
        <v>0</v>
      </c>
      <c r="AR123" s="142" t="s">
        <v>241</v>
      </c>
      <c r="AT123" s="142" t="s">
        <v>149</v>
      </c>
      <c r="AU123" s="142" t="s">
        <v>82</v>
      </c>
      <c r="AY123" s="17" t="s">
        <v>146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80</v>
      </c>
      <c r="BK123" s="143">
        <f t="shared" si="9"/>
        <v>0</v>
      </c>
      <c r="BL123" s="17" t="s">
        <v>241</v>
      </c>
      <c r="BM123" s="142" t="s">
        <v>2544</v>
      </c>
    </row>
    <row r="124" spans="2:65" s="1" customFormat="1" ht="24.2" customHeight="1">
      <c r="B124" s="32"/>
      <c r="C124" s="131" t="s">
        <v>225</v>
      </c>
      <c r="D124" s="131" t="s">
        <v>149</v>
      </c>
      <c r="E124" s="132" t="s">
        <v>2545</v>
      </c>
      <c r="F124" s="133" t="s">
        <v>2546</v>
      </c>
      <c r="G124" s="134" t="s">
        <v>787</v>
      </c>
      <c r="H124" s="135">
        <v>1</v>
      </c>
      <c r="I124" s="136"/>
      <c r="J124" s="137">
        <f t="shared" si="0"/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 t="shared" si="1"/>
        <v>0</v>
      </c>
      <c r="Q124" s="140">
        <v>1.4500000000000001E-2</v>
      </c>
      <c r="R124" s="140">
        <f t="shared" si="2"/>
        <v>1.4500000000000001E-2</v>
      </c>
      <c r="S124" s="140">
        <v>0</v>
      </c>
      <c r="T124" s="141">
        <f t="shared" si="3"/>
        <v>0</v>
      </c>
      <c r="AR124" s="142" t="s">
        <v>241</v>
      </c>
      <c r="AT124" s="142" t="s">
        <v>149</v>
      </c>
      <c r="AU124" s="142" t="s">
        <v>82</v>
      </c>
      <c r="AY124" s="17" t="s">
        <v>146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80</v>
      </c>
      <c r="BK124" s="143">
        <f t="shared" si="9"/>
        <v>0</v>
      </c>
      <c r="BL124" s="17" t="s">
        <v>241</v>
      </c>
      <c r="BM124" s="142" t="s">
        <v>2547</v>
      </c>
    </row>
    <row r="125" spans="2:65" s="1" customFormat="1" ht="24.2" customHeight="1">
      <c r="B125" s="32"/>
      <c r="C125" s="131" t="s">
        <v>231</v>
      </c>
      <c r="D125" s="131" t="s">
        <v>149</v>
      </c>
      <c r="E125" s="132" t="s">
        <v>2548</v>
      </c>
      <c r="F125" s="133" t="s">
        <v>2549</v>
      </c>
      <c r="G125" s="134" t="s">
        <v>787</v>
      </c>
      <c r="H125" s="135">
        <v>1</v>
      </c>
      <c r="I125" s="136"/>
      <c r="J125" s="137">
        <f t="shared" si="0"/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 t="shared" si="1"/>
        <v>0</v>
      </c>
      <c r="Q125" s="140">
        <v>1.6549999999999999E-2</v>
      </c>
      <c r="R125" s="140">
        <f t="shared" si="2"/>
        <v>1.6549999999999999E-2</v>
      </c>
      <c r="S125" s="140">
        <v>0</v>
      </c>
      <c r="T125" s="141">
        <f t="shared" si="3"/>
        <v>0</v>
      </c>
      <c r="AR125" s="142" t="s">
        <v>241</v>
      </c>
      <c r="AT125" s="142" t="s">
        <v>149</v>
      </c>
      <c r="AU125" s="142" t="s">
        <v>82</v>
      </c>
      <c r="AY125" s="17" t="s">
        <v>146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80</v>
      </c>
      <c r="BK125" s="143">
        <f t="shared" si="9"/>
        <v>0</v>
      </c>
      <c r="BL125" s="17" t="s">
        <v>241</v>
      </c>
      <c r="BM125" s="142" t="s">
        <v>2550</v>
      </c>
    </row>
    <row r="126" spans="2:65" s="1" customFormat="1" ht="24.2" customHeight="1">
      <c r="B126" s="32"/>
      <c r="C126" s="131" t="s">
        <v>236</v>
      </c>
      <c r="D126" s="131" t="s">
        <v>149</v>
      </c>
      <c r="E126" s="132" t="s">
        <v>2551</v>
      </c>
      <c r="F126" s="133" t="s">
        <v>2552</v>
      </c>
      <c r="G126" s="134" t="s">
        <v>787</v>
      </c>
      <c r="H126" s="135">
        <v>1</v>
      </c>
      <c r="I126" s="136"/>
      <c r="J126" s="137">
        <f t="shared" si="0"/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 t="shared" si="1"/>
        <v>0</v>
      </c>
      <c r="Q126" s="140">
        <v>1.8599999999999998E-2</v>
      </c>
      <c r="R126" s="140">
        <f t="shared" si="2"/>
        <v>1.8599999999999998E-2</v>
      </c>
      <c r="S126" s="140">
        <v>0</v>
      </c>
      <c r="T126" s="141">
        <f t="shared" si="3"/>
        <v>0</v>
      </c>
      <c r="AR126" s="142" t="s">
        <v>241</v>
      </c>
      <c r="AT126" s="142" t="s">
        <v>149</v>
      </c>
      <c r="AU126" s="142" t="s">
        <v>82</v>
      </c>
      <c r="AY126" s="17" t="s">
        <v>146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80</v>
      </c>
      <c r="BK126" s="143">
        <f t="shared" si="9"/>
        <v>0</v>
      </c>
      <c r="BL126" s="17" t="s">
        <v>241</v>
      </c>
      <c r="BM126" s="142" t="s">
        <v>2553</v>
      </c>
    </row>
    <row r="127" spans="2:65" s="1" customFormat="1" ht="24.2" customHeight="1">
      <c r="B127" s="32"/>
      <c r="C127" s="131" t="s">
        <v>241</v>
      </c>
      <c r="D127" s="131" t="s">
        <v>149</v>
      </c>
      <c r="E127" s="132" t="s">
        <v>2554</v>
      </c>
      <c r="F127" s="133" t="s">
        <v>2555</v>
      </c>
      <c r="G127" s="134" t="s">
        <v>787</v>
      </c>
      <c r="H127" s="135">
        <v>1</v>
      </c>
      <c r="I127" s="136"/>
      <c r="J127" s="137">
        <f t="shared" si="0"/>
        <v>0</v>
      </c>
      <c r="K127" s="133" t="s">
        <v>19</v>
      </c>
      <c r="L127" s="32"/>
      <c r="M127" s="138" t="s">
        <v>19</v>
      </c>
      <c r="N127" s="139" t="s">
        <v>43</v>
      </c>
      <c r="P127" s="140">
        <f t="shared" si="1"/>
        <v>0</v>
      </c>
      <c r="Q127" s="140">
        <v>1.0749999999999999E-2</v>
      </c>
      <c r="R127" s="140">
        <f t="shared" si="2"/>
        <v>1.0749999999999999E-2</v>
      </c>
      <c r="S127" s="140">
        <v>0</v>
      </c>
      <c r="T127" s="141">
        <f t="shared" si="3"/>
        <v>0</v>
      </c>
      <c r="AR127" s="142" t="s">
        <v>241</v>
      </c>
      <c r="AT127" s="142" t="s">
        <v>149</v>
      </c>
      <c r="AU127" s="142" t="s">
        <v>82</v>
      </c>
      <c r="AY127" s="17" t="s">
        <v>146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80</v>
      </c>
      <c r="BK127" s="143">
        <f t="shared" si="9"/>
        <v>0</v>
      </c>
      <c r="BL127" s="17" t="s">
        <v>241</v>
      </c>
      <c r="BM127" s="142" t="s">
        <v>2556</v>
      </c>
    </row>
    <row r="128" spans="2:65" s="1" customFormat="1" ht="24.2" customHeight="1">
      <c r="B128" s="32"/>
      <c r="C128" s="131" t="s">
        <v>246</v>
      </c>
      <c r="D128" s="131" t="s">
        <v>149</v>
      </c>
      <c r="E128" s="132" t="s">
        <v>2557</v>
      </c>
      <c r="F128" s="133" t="s">
        <v>2558</v>
      </c>
      <c r="G128" s="134" t="s">
        <v>787</v>
      </c>
      <c r="H128" s="135">
        <v>1</v>
      </c>
      <c r="I128" s="136"/>
      <c r="J128" s="137">
        <f t="shared" si="0"/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 t="shared" si="1"/>
        <v>0</v>
      </c>
      <c r="Q128" s="140">
        <v>1.2200000000000001E-2</v>
      </c>
      <c r="R128" s="140">
        <f t="shared" si="2"/>
        <v>1.2200000000000001E-2</v>
      </c>
      <c r="S128" s="140">
        <v>0</v>
      </c>
      <c r="T128" s="141">
        <f t="shared" si="3"/>
        <v>0</v>
      </c>
      <c r="AR128" s="142" t="s">
        <v>241</v>
      </c>
      <c r="AT128" s="142" t="s">
        <v>149</v>
      </c>
      <c r="AU128" s="142" t="s">
        <v>82</v>
      </c>
      <c r="AY128" s="17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80</v>
      </c>
      <c r="BK128" s="143">
        <f t="shared" si="9"/>
        <v>0</v>
      </c>
      <c r="BL128" s="17" t="s">
        <v>241</v>
      </c>
      <c r="BM128" s="142" t="s">
        <v>2559</v>
      </c>
    </row>
    <row r="129" spans="2:65" s="1" customFormat="1" ht="24.2" customHeight="1">
      <c r="B129" s="32"/>
      <c r="C129" s="131" t="s">
        <v>251</v>
      </c>
      <c r="D129" s="131" t="s">
        <v>149</v>
      </c>
      <c r="E129" s="132" t="s">
        <v>2560</v>
      </c>
      <c r="F129" s="133" t="s">
        <v>2561</v>
      </c>
      <c r="G129" s="134" t="s">
        <v>787</v>
      </c>
      <c r="H129" s="135">
        <v>1</v>
      </c>
      <c r="I129" s="136"/>
      <c r="J129" s="137">
        <f t="shared" si="0"/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 t="shared" si="1"/>
        <v>0</v>
      </c>
      <c r="Q129" s="140">
        <v>2.7E-2</v>
      </c>
      <c r="R129" s="140">
        <f t="shared" si="2"/>
        <v>2.7E-2</v>
      </c>
      <c r="S129" s="140">
        <v>0</v>
      </c>
      <c r="T129" s="141">
        <f t="shared" si="3"/>
        <v>0</v>
      </c>
      <c r="AR129" s="142" t="s">
        <v>241</v>
      </c>
      <c r="AT129" s="142" t="s">
        <v>149</v>
      </c>
      <c r="AU129" s="142" t="s">
        <v>82</v>
      </c>
      <c r="AY129" s="17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80</v>
      </c>
      <c r="BK129" s="143">
        <f t="shared" si="9"/>
        <v>0</v>
      </c>
      <c r="BL129" s="17" t="s">
        <v>241</v>
      </c>
      <c r="BM129" s="142" t="s">
        <v>2562</v>
      </c>
    </row>
    <row r="130" spans="2:65" s="1" customFormat="1" ht="24.2" customHeight="1">
      <c r="B130" s="32"/>
      <c r="C130" s="131" t="s">
        <v>256</v>
      </c>
      <c r="D130" s="131" t="s">
        <v>149</v>
      </c>
      <c r="E130" s="132" t="s">
        <v>2563</v>
      </c>
      <c r="F130" s="133" t="s">
        <v>2564</v>
      </c>
      <c r="G130" s="134" t="s">
        <v>787</v>
      </c>
      <c r="H130" s="135">
        <v>1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 t="shared" si="1"/>
        <v>0</v>
      </c>
      <c r="Q130" s="140">
        <v>0.03</v>
      </c>
      <c r="R130" s="140">
        <f t="shared" si="2"/>
        <v>0.03</v>
      </c>
      <c r="S130" s="140">
        <v>0</v>
      </c>
      <c r="T130" s="141">
        <f t="shared" si="3"/>
        <v>0</v>
      </c>
      <c r="AR130" s="142" t="s">
        <v>241</v>
      </c>
      <c r="AT130" s="142" t="s">
        <v>149</v>
      </c>
      <c r="AU130" s="142" t="s">
        <v>82</v>
      </c>
      <c r="AY130" s="17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80</v>
      </c>
      <c r="BK130" s="143">
        <f t="shared" si="9"/>
        <v>0</v>
      </c>
      <c r="BL130" s="17" t="s">
        <v>241</v>
      </c>
      <c r="BM130" s="142" t="s">
        <v>2565</v>
      </c>
    </row>
    <row r="131" spans="2:65" s="1" customFormat="1" ht="24.2" customHeight="1">
      <c r="B131" s="32"/>
      <c r="C131" s="131" t="s">
        <v>261</v>
      </c>
      <c r="D131" s="131" t="s">
        <v>149</v>
      </c>
      <c r="E131" s="132" t="s">
        <v>2566</v>
      </c>
      <c r="F131" s="133" t="s">
        <v>2567</v>
      </c>
      <c r="G131" s="134" t="s">
        <v>787</v>
      </c>
      <c r="H131" s="135">
        <v>2</v>
      </c>
      <c r="I131" s="136"/>
      <c r="J131" s="137">
        <f t="shared" si="0"/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 t="shared" si="1"/>
        <v>0</v>
      </c>
      <c r="Q131" s="140">
        <v>1.4500000000000001E-2</v>
      </c>
      <c r="R131" s="140">
        <f t="shared" si="2"/>
        <v>2.9000000000000001E-2</v>
      </c>
      <c r="S131" s="140">
        <v>0</v>
      </c>
      <c r="T131" s="141">
        <f t="shared" si="3"/>
        <v>0</v>
      </c>
      <c r="AR131" s="142" t="s">
        <v>241</v>
      </c>
      <c r="AT131" s="142" t="s">
        <v>149</v>
      </c>
      <c r="AU131" s="142" t="s">
        <v>82</v>
      </c>
      <c r="AY131" s="17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80</v>
      </c>
      <c r="BK131" s="143">
        <f t="shared" si="9"/>
        <v>0</v>
      </c>
      <c r="BL131" s="17" t="s">
        <v>241</v>
      </c>
      <c r="BM131" s="142" t="s">
        <v>2568</v>
      </c>
    </row>
    <row r="132" spans="2:65" s="1" customFormat="1" ht="24.2" customHeight="1">
      <c r="B132" s="32"/>
      <c r="C132" s="131" t="s">
        <v>7</v>
      </c>
      <c r="D132" s="131" t="s">
        <v>149</v>
      </c>
      <c r="E132" s="132" t="s">
        <v>2569</v>
      </c>
      <c r="F132" s="133" t="s">
        <v>2570</v>
      </c>
      <c r="G132" s="134" t="s">
        <v>787</v>
      </c>
      <c r="H132" s="135">
        <v>6</v>
      </c>
      <c r="I132" s="136"/>
      <c r="J132" s="137">
        <f t="shared" si="0"/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 t="shared" si="1"/>
        <v>0</v>
      </c>
      <c r="Q132" s="140">
        <v>3.0880000000000001E-2</v>
      </c>
      <c r="R132" s="140">
        <f t="shared" si="2"/>
        <v>0.18528</v>
      </c>
      <c r="S132" s="140">
        <v>0</v>
      </c>
      <c r="T132" s="141">
        <f t="shared" si="3"/>
        <v>0</v>
      </c>
      <c r="AR132" s="142" t="s">
        <v>241</v>
      </c>
      <c r="AT132" s="142" t="s">
        <v>149</v>
      </c>
      <c r="AU132" s="142" t="s">
        <v>82</v>
      </c>
      <c r="AY132" s="17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80</v>
      </c>
      <c r="BK132" s="143">
        <f t="shared" si="9"/>
        <v>0</v>
      </c>
      <c r="BL132" s="17" t="s">
        <v>241</v>
      </c>
      <c r="BM132" s="142" t="s">
        <v>2571</v>
      </c>
    </row>
    <row r="133" spans="2:65" s="1" customFormat="1" ht="24.2" customHeight="1">
      <c r="B133" s="32"/>
      <c r="C133" s="131" t="s">
        <v>271</v>
      </c>
      <c r="D133" s="131" t="s">
        <v>149</v>
      </c>
      <c r="E133" s="132" t="s">
        <v>2572</v>
      </c>
      <c r="F133" s="133" t="s">
        <v>2573</v>
      </c>
      <c r="G133" s="134" t="s">
        <v>787</v>
      </c>
      <c r="H133" s="135">
        <v>1</v>
      </c>
      <c r="I133" s="136"/>
      <c r="J133" s="137">
        <f t="shared" si="0"/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 t="shared" si="1"/>
        <v>0</v>
      </c>
      <c r="Q133" s="140">
        <v>4.4499999999999998E-2</v>
      </c>
      <c r="R133" s="140">
        <f t="shared" si="2"/>
        <v>4.4499999999999998E-2</v>
      </c>
      <c r="S133" s="140">
        <v>0</v>
      </c>
      <c r="T133" s="141">
        <f t="shared" si="3"/>
        <v>0</v>
      </c>
      <c r="AR133" s="142" t="s">
        <v>241</v>
      </c>
      <c r="AT133" s="142" t="s">
        <v>149</v>
      </c>
      <c r="AU133" s="142" t="s">
        <v>82</v>
      </c>
      <c r="AY133" s="17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80</v>
      </c>
      <c r="BK133" s="143">
        <f t="shared" si="9"/>
        <v>0</v>
      </c>
      <c r="BL133" s="17" t="s">
        <v>241</v>
      </c>
      <c r="BM133" s="142" t="s">
        <v>2574</v>
      </c>
    </row>
    <row r="134" spans="2:65" s="1" customFormat="1" ht="24.2" customHeight="1">
      <c r="B134" s="32"/>
      <c r="C134" s="131" t="s">
        <v>278</v>
      </c>
      <c r="D134" s="131" t="s">
        <v>149</v>
      </c>
      <c r="E134" s="132" t="s">
        <v>2575</v>
      </c>
      <c r="F134" s="133" t="s">
        <v>2576</v>
      </c>
      <c r="G134" s="134" t="s">
        <v>787</v>
      </c>
      <c r="H134" s="135">
        <v>1</v>
      </c>
      <c r="I134" s="136"/>
      <c r="J134" s="137">
        <f t="shared" si="0"/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 t="shared" si="1"/>
        <v>0</v>
      </c>
      <c r="Q134" s="140">
        <v>4.9200000000000001E-2</v>
      </c>
      <c r="R134" s="140">
        <f t="shared" si="2"/>
        <v>4.9200000000000001E-2</v>
      </c>
      <c r="S134" s="140">
        <v>0</v>
      </c>
      <c r="T134" s="141">
        <f t="shared" si="3"/>
        <v>0</v>
      </c>
      <c r="AR134" s="142" t="s">
        <v>241</v>
      </c>
      <c r="AT134" s="142" t="s">
        <v>149</v>
      </c>
      <c r="AU134" s="142" t="s">
        <v>82</v>
      </c>
      <c r="AY134" s="17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80</v>
      </c>
      <c r="BK134" s="143">
        <f t="shared" si="9"/>
        <v>0</v>
      </c>
      <c r="BL134" s="17" t="s">
        <v>241</v>
      </c>
      <c r="BM134" s="142" t="s">
        <v>2577</v>
      </c>
    </row>
    <row r="135" spans="2:65" s="1" customFormat="1" ht="24.2" customHeight="1">
      <c r="B135" s="32"/>
      <c r="C135" s="131" t="s">
        <v>287</v>
      </c>
      <c r="D135" s="131" t="s">
        <v>149</v>
      </c>
      <c r="E135" s="132" t="s">
        <v>2578</v>
      </c>
      <c r="F135" s="133" t="s">
        <v>2579</v>
      </c>
      <c r="G135" s="134" t="s">
        <v>787</v>
      </c>
      <c r="H135" s="135">
        <v>1</v>
      </c>
      <c r="I135" s="136"/>
      <c r="J135" s="137">
        <f t="shared" si="0"/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 t="shared" si="1"/>
        <v>0</v>
      </c>
      <c r="Q135" s="140">
        <v>3.1539999999999999E-2</v>
      </c>
      <c r="R135" s="140">
        <f t="shared" si="2"/>
        <v>3.1539999999999999E-2</v>
      </c>
      <c r="S135" s="140">
        <v>0</v>
      </c>
      <c r="T135" s="141">
        <f t="shared" si="3"/>
        <v>0</v>
      </c>
      <c r="AR135" s="142" t="s">
        <v>241</v>
      </c>
      <c r="AT135" s="142" t="s">
        <v>149</v>
      </c>
      <c r="AU135" s="142" t="s">
        <v>82</v>
      </c>
      <c r="AY135" s="17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80</v>
      </c>
      <c r="BK135" s="143">
        <f t="shared" si="9"/>
        <v>0</v>
      </c>
      <c r="BL135" s="17" t="s">
        <v>241</v>
      </c>
      <c r="BM135" s="142" t="s">
        <v>2580</v>
      </c>
    </row>
    <row r="136" spans="2:65" s="1" customFormat="1" ht="24.2" customHeight="1">
      <c r="B136" s="32"/>
      <c r="C136" s="131" t="s">
        <v>294</v>
      </c>
      <c r="D136" s="131" t="s">
        <v>149</v>
      </c>
      <c r="E136" s="132" t="s">
        <v>2581</v>
      </c>
      <c r="F136" s="133" t="s">
        <v>2582</v>
      </c>
      <c r="G136" s="134" t="s">
        <v>787</v>
      </c>
      <c r="H136" s="135">
        <v>1</v>
      </c>
      <c r="I136" s="136"/>
      <c r="J136" s="137">
        <f t="shared" si="0"/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 t="shared" si="1"/>
        <v>0</v>
      </c>
      <c r="Q136" s="140">
        <v>4.1320000000000003E-2</v>
      </c>
      <c r="R136" s="140">
        <f t="shared" si="2"/>
        <v>4.1320000000000003E-2</v>
      </c>
      <c r="S136" s="140">
        <v>0</v>
      </c>
      <c r="T136" s="141">
        <f t="shared" si="3"/>
        <v>0</v>
      </c>
      <c r="AR136" s="142" t="s">
        <v>241</v>
      </c>
      <c r="AT136" s="142" t="s">
        <v>149</v>
      </c>
      <c r="AU136" s="142" t="s">
        <v>82</v>
      </c>
      <c r="AY136" s="17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7" t="s">
        <v>80</v>
      </c>
      <c r="BK136" s="143">
        <f t="shared" si="9"/>
        <v>0</v>
      </c>
      <c r="BL136" s="17" t="s">
        <v>241</v>
      </c>
      <c r="BM136" s="142" t="s">
        <v>2583</v>
      </c>
    </row>
    <row r="137" spans="2:65" s="1" customFormat="1" ht="24.2" customHeight="1">
      <c r="B137" s="32"/>
      <c r="C137" s="131" t="s">
        <v>300</v>
      </c>
      <c r="D137" s="131" t="s">
        <v>149</v>
      </c>
      <c r="E137" s="132" t="s">
        <v>2584</v>
      </c>
      <c r="F137" s="133" t="s">
        <v>2585</v>
      </c>
      <c r="G137" s="134" t="s">
        <v>787</v>
      </c>
      <c r="H137" s="135">
        <v>1</v>
      </c>
      <c r="I137" s="136"/>
      <c r="J137" s="137">
        <f t="shared" si="0"/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si="1"/>
        <v>0</v>
      </c>
      <c r="Q137" s="140">
        <v>4.7840000000000001E-2</v>
      </c>
      <c r="R137" s="140">
        <f t="shared" si="2"/>
        <v>4.7840000000000001E-2</v>
      </c>
      <c r="S137" s="140">
        <v>0</v>
      </c>
      <c r="T137" s="141">
        <f t="shared" si="3"/>
        <v>0</v>
      </c>
      <c r="AR137" s="142" t="s">
        <v>241</v>
      </c>
      <c r="AT137" s="142" t="s">
        <v>149</v>
      </c>
      <c r="AU137" s="142" t="s">
        <v>82</v>
      </c>
      <c r="AY137" s="17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7" t="s">
        <v>80</v>
      </c>
      <c r="BK137" s="143">
        <f t="shared" si="9"/>
        <v>0</v>
      </c>
      <c r="BL137" s="17" t="s">
        <v>241</v>
      </c>
      <c r="BM137" s="142" t="s">
        <v>2586</v>
      </c>
    </row>
    <row r="138" spans="2:65" s="1" customFormat="1" ht="24.2" customHeight="1">
      <c r="B138" s="32"/>
      <c r="C138" s="131" t="s">
        <v>305</v>
      </c>
      <c r="D138" s="131" t="s">
        <v>149</v>
      </c>
      <c r="E138" s="132" t="s">
        <v>2587</v>
      </c>
      <c r="F138" s="133" t="s">
        <v>2588</v>
      </c>
      <c r="G138" s="134" t="s">
        <v>787</v>
      </c>
      <c r="H138" s="135">
        <v>2</v>
      </c>
      <c r="I138" s="136"/>
      <c r="J138" s="137">
        <f t="shared" si="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"/>
        <v>0</v>
      </c>
      <c r="Q138" s="140">
        <v>3.5680000000000003E-2</v>
      </c>
      <c r="R138" s="140">
        <f t="shared" si="2"/>
        <v>7.1360000000000007E-2</v>
      </c>
      <c r="S138" s="140">
        <v>0</v>
      </c>
      <c r="T138" s="141">
        <f t="shared" si="3"/>
        <v>0</v>
      </c>
      <c r="AR138" s="142" t="s">
        <v>241</v>
      </c>
      <c r="AT138" s="142" t="s">
        <v>149</v>
      </c>
      <c r="AU138" s="142" t="s">
        <v>82</v>
      </c>
      <c r="AY138" s="17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7" t="s">
        <v>80</v>
      </c>
      <c r="BK138" s="143">
        <f t="shared" si="9"/>
        <v>0</v>
      </c>
      <c r="BL138" s="17" t="s">
        <v>241</v>
      </c>
      <c r="BM138" s="142" t="s">
        <v>2589</v>
      </c>
    </row>
    <row r="139" spans="2:65" s="1" customFormat="1" ht="24.2" customHeight="1">
      <c r="B139" s="32"/>
      <c r="C139" s="131" t="s">
        <v>312</v>
      </c>
      <c r="D139" s="131" t="s">
        <v>149</v>
      </c>
      <c r="E139" s="132" t="s">
        <v>2590</v>
      </c>
      <c r="F139" s="133" t="s">
        <v>2591</v>
      </c>
      <c r="G139" s="134" t="s">
        <v>787</v>
      </c>
      <c r="H139" s="135">
        <v>1</v>
      </c>
      <c r="I139" s="136"/>
      <c r="J139" s="137">
        <f t="shared" si="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"/>
        <v>0</v>
      </c>
      <c r="Q139" s="140">
        <v>1.6549999999999999E-2</v>
      </c>
      <c r="R139" s="140">
        <f t="shared" si="2"/>
        <v>1.6549999999999999E-2</v>
      </c>
      <c r="S139" s="140">
        <v>0</v>
      </c>
      <c r="T139" s="141">
        <f t="shared" si="3"/>
        <v>0</v>
      </c>
      <c r="AR139" s="142" t="s">
        <v>241</v>
      </c>
      <c r="AT139" s="142" t="s">
        <v>149</v>
      </c>
      <c r="AU139" s="142" t="s">
        <v>82</v>
      </c>
      <c r="AY139" s="17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80</v>
      </c>
      <c r="BK139" s="143">
        <f t="shared" si="9"/>
        <v>0</v>
      </c>
      <c r="BL139" s="17" t="s">
        <v>241</v>
      </c>
      <c r="BM139" s="142" t="s">
        <v>2592</v>
      </c>
    </row>
    <row r="140" spans="2:65" s="1" customFormat="1" ht="24.2" customHeight="1">
      <c r="B140" s="32"/>
      <c r="C140" s="131" t="s">
        <v>316</v>
      </c>
      <c r="D140" s="131" t="s">
        <v>149</v>
      </c>
      <c r="E140" s="132" t="s">
        <v>2593</v>
      </c>
      <c r="F140" s="133" t="s">
        <v>2594</v>
      </c>
      <c r="G140" s="134" t="s">
        <v>213</v>
      </c>
      <c r="H140" s="135">
        <v>0.72599999999999998</v>
      </c>
      <c r="I140" s="136"/>
      <c r="J140" s="137">
        <f t="shared" si="0"/>
        <v>0</v>
      </c>
      <c r="K140" s="133" t="s">
        <v>153</v>
      </c>
      <c r="L140" s="32"/>
      <c r="M140" s="138" t="s">
        <v>19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241</v>
      </c>
      <c r="AT140" s="142" t="s">
        <v>149</v>
      </c>
      <c r="AU140" s="142" t="s">
        <v>82</v>
      </c>
      <c r="AY140" s="17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80</v>
      </c>
      <c r="BK140" s="143">
        <f t="shared" si="9"/>
        <v>0</v>
      </c>
      <c r="BL140" s="17" t="s">
        <v>241</v>
      </c>
      <c r="BM140" s="142" t="s">
        <v>2595</v>
      </c>
    </row>
    <row r="141" spans="2:65" s="1" customFormat="1" ht="11.25">
      <c r="B141" s="32"/>
      <c r="D141" s="144" t="s">
        <v>155</v>
      </c>
      <c r="F141" s="145" t="s">
        <v>2596</v>
      </c>
      <c r="I141" s="146"/>
      <c r="L141" s="32"/>
      <c r="M141" s="147"/>
      <c r="T141" s="53"/>
      <c r="AT141" s="17" t="s">
        <v>155</v>
      </c>
      <c r="AU141" s="17" t="s">
        <v>82</v>
      </c>
    </row>
    <row r="142" spans="2:65" s="11" customFormat="1" ht="25.9" customHeight="1">
      <c r="B142" s="119"/>
      <c r="D142" s="120" t="s">
        <v>71</v>
      </c>
      <c r="E142" s="121" t="s">
        <v>331</v>
      </c>
      <c r="F142" s="121" t="s">
        <v>332</v>
      </c>
      <c r="I142" s="122"/>
      <c r="J142" s="123">
        <f>BK142</f>
        <v>0</v>
      </c>
      <c r="L142" s="119"/>
      <c r="M142" s="124"/>
      <c r="P142" s="125">
        <f>P143+P146+P148+P150+P152</f>
        <v>0</v>
      </c>
      <c r="R142" s="125">
        <f>R143+R146+R148+R150+R152</f>
        <v>0</v>
      </c>
      <c r="T142" s="126">
        <f>T143+T146+T148+T150+T152</f>
        <v>0</v>
      </c>
      <c r="AR142" s="120" t="s">
        <v>181</v>
      </c>
      <c r="AT142" s="127" t="s">
        <v>71</v>
      </c>
      <c r="AU142" s="127" t="s">
        <v>72</v>
      </c>
      <c r="AY142" s="120" t="s">
        <v>146</v>
      </c>
      <c r="BK142" s="128">
        <f>BK143+BK146+BK148+BK150+BK152</f>
        <v>0</v>
      </c>
    </row>
    <row r="143" spans="2:65" s="11" customFormat="1" ht="22.9" customHeight="1">
      <c r="B143" s="119"/>
      <c r="D143" s="120" t="s">
        <v>71</v>
      </c>
      <c r="E143" s="129" t="s">
        <v>333</v>
      </c>
      <c r="F143" s="129" t="s">
        <v>334</v>
      </c>
      <c r="I143" s="122"/>
      <c r="J143" s="130">
        <f>BK143</f>
        <v>0</v>
      </c>
      <c r="L143" s="119"/>
      <c r="M143" s="124"/>
      <c r="P143" s="125">
        <f>SUM(P144:P145)</f>
        <v>0</v>
      </c>
      <c r="R143" s="125">
        <f>SUM(R144:R145)</f>
        <v>0</v>
      </c>
      <c r="T143" s="126">
        <f>SUM(T144:T145)</f>
        <v>0</v>
      </c>
      <c r="AR143" s="120" t="s">
        <v>181</v>
      </c>
      <c r="AT143" s="127" t="s">
        <v>71</v>
      </c>
      <c r="AU143" s="127" t="s">
        <v>80</v>
      </c>
      <c r="AY143" s="120" t="s">
        <v>146</v>
      </c>
      <c r="BK143" s="128">
        <f>SUM(BK144:BK145)</f>
        <v>0</v>
      </c>
    </row>
    <row r="144" spans="2:65" s="1" customFormat="1" ht="16.5" customHeight="1">
      <c r="B144" s="32"/>
      <c r="C144" s="131" t="s">
        <v>320</v>
      </c>
      <c r="D144" s="131" t="s">
        <v>149</v>
      </c>
      <c r="E144" s="132" t="s">
        <v>336</v>
      </c>
      <c r="F144" s="133" t="s">
        <v>337</v>
      </c>
      <c r="G144" s="134" t="s">
        <v>199</v>
      </c>
      <c r="H144" s="135">
        <v>1</v>
      </c>
      <c r="I144" s="136"/>
      <c r="J144" s="137">
        <f>ROUND(I144*H144,2)</f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338</v>
      </c>
      <c r="AT144" s="142" t="s">
        <v>149</v>
      </c>
      <c r="AU144" s="142" t="s">
        <v>82</v>
      </c>
      <c r="AY144" s="17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338</v>
      </c>
      <c r="BM144" s="142" t="s">
        <v>2597</v>
      </c>
    </row>
    <row r="145" spans="2:65" s="1" customFormat="1" ht="24.2" customHeight="1">
      <c r="B145" s="32"/>
      <c r="C145" s="131" t="s">
        <v>326</v>
      </c>
      <c r="D145" s="131" t="s">
        <v>149</v>
      </c>
      <c r="E145" s="132" t="s">
        <v>341</v>
      </c>
      <c r="F145" s="133" t="s">
        <v>342</v>
      </c>
      <c r="G145" s="134" t="s">
        <v>199</v>
      </c>
      <c r="H145" s="135">
        <v>1</v>
      </c>
      <c r="I145" s="136"/>
      <c r="J145" s="137">
        <f>ROUND(I145*H145,2)</f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338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338</v>
      </c>
      <c r="BM145" s="142" t="s">
        <v>2598</v>
      </c>
    </row>
    <row r="146" spans="2:65" s="11" customFormat="1" ht="22.9" customHeight="1">
      <c r="B146" s="119"/>
      <c r="D146" s="120" t="s">
        <v>71</v>
      </c>
      <c r="E146" s="129" t="s">
        <v>344</v>
      </c>
      <c r="F146" s="129" t="s">
        <v>345</v>
      </c>
      <c r="I146" s="122"/>
      <c r="J146" s="130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181</v>
      </c>
      <c r="AT146" s="127" t="s">
        <v>71</v>
      </c>
      <c r="AU146" s="127" t="s">
        <v>80</v>
      </c>
      <c r="AY146" s="120" t="s">
        <v>146</v>
      </c>
      <c r="BK146" s="128">
        <f>BK147</f>
        <v>0</v>
      </c>
    </row>
    <row r="147" spans="2:65" s="1" customFormat="1" ht="24.2" customHeight="1">
      <c r="B147" s="32"/>
      <c r="C147" s="131" t="s">
        <v>335</v>
      </c>
      <c r="D147" s="131" t="s">
        <v>149</v>
      </c>
      <c r="E147" s="132" t="s">
        <v>347</v>
      </c>
      <c r="F147" s="133" t="s">
        <v>2485</v>
      </c>
      <c r="G147" s="134" t="s">
        <v>199</v>
      </c>
      <c r="H147" s="135">
        <v>1</v>
      </c>
      <c r="I147" s="136"/>
      <c r="J147" s="137">
        <f>ROUND(I147*H147,2)</f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338</v>
      </c>
      <c r="AT147" s="142" t="s">
        <v>149</v>
      </c>
      <c r="AU147" s="142" t="s">
        <v>82</v>
      </c>
      <c r="AY147" s="17" t="s">
        <v>146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338</v>
      </c>
      <c r="BM147" s="142" t="s">
        <v>2599</v>
      </c>
    </row>
    <row r="148" spans="2:65" s="11" customFormat="1" ht="22.9" customHeight="1">
      <c r="B148" s="119"/>
      <c r="D148" s="120" t="s">
        <v>71</v>
      </c>
      <c r="E148" s="129" t="s">
        <v>2200</v>
      </c>
      <c r="F148" s="129" t="s">
        <v>2201</v>
      </c>
      <c r="I148" s="122"/>
      <c r="J148" s="130">
        <f>BK148</f>
        <v>0</v>
      </c>
      <c r="L148" s="119"/>
      <c r="M148" s="124"/>
      <c r="P148" s="125">
        <f>P149</f>
        <v>0</v>
      </c>
      <c r="R148" s="125">
        <f>R149</f>
        <v>0</v>
      </c>
      <c r="T148" s="126">
        <f>T149</f>
        <v>0</v>
      </c>
      <c r="AR148" s="120" t="s">
        <v>181</v>
      </c>
      <c r="AT148" s="127" t="s">
        <v>71</v>
      </c>
      <c r="AU148" s="127" t="s">
        <v>80</v>
      </c>
      <c r="AY148" s="120" t="s">
        <v>146</v>
      </c>
      <c r="BK148" s="128">
        <f>BK149</f>
        <v>0</v>
      </c>
    </row>
    <row r="149" spans="2:65" s="1" customFormat="1" ht="16.5" customHeight="1">
      <c r="B149" s="32"/>
      <c r="C149" s="131" t="s">
        <v>340</v>
      </c>
      <c r="D149" s="131" t="s">
        <v>149</v>
      </c>
      <c r="E149" s="132" t="s">
        <v>2208</v>
      </c>
      <c r="F149" s="133" t="s">
        <v>2209</v>
      </c>
      <c r="G149" s="134" t="s">
        <v>199</v>
      </c>
      <c r="H149" s="135">
        <v>1</v>
      </c>
      <c r="I149" s="136"/>
      <c r="J149" s="137">
        <f>ROUND(I149*H149,2)</f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338</v>
      </c>
      <c r="AT149" s="142" t="s">
        <v>149</v>
      </c>
      <c r="AU149" s="142" t="s">
        <v>82</v>
      </c>
      <c r="AY149" s="17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338</v>
      </c>
      <c r="BM149" s="142" t="s">
        <v>2600</v>
      </c>
    </row>
    <row r="150" spans="2:65" s="11" customFormat="1" ht="22.9" customHeight="1">
      <c r="B150" s="119"/>
      <c r="D150" s="120" t="s">
        <v>71</v>
      </c>
      <c r="E150" s="129" t="s">
        <v>2601</v>
      </c>
      <c r="F150" s="129" t="s">
        <v>2602</v>
      </c>
      <c r="I150" s="122"/>
      <c r="J150" s="130">
        <f>BK150</f>
        <v>0</v>
      </c>
      <c r="L150" s="119"/>
      <c r="M150" s="124"/>
      <c r="P150" s="125">
        <f>P151</f>
        <v>0</v>
      </c>
      <c r="R150" s="125">
        <f>R151</f>
        <v>0</v>
      </c>
      <c r="T150" s="126">
        <f>T151</f>
        <v>0</v>
      </c>
      <c r="AR150" s="120" t="s">
        <v>181</v>
      </c>
      <c r="AT150" s="127" t="s">
        <v>71</v>
      </c>
      <c r="AU150" s="127" t="s">
        <v>80</v>
      </c>
      <c r="AY150" s="120" t="s">
        <v>146</v>
      </c>
      <c r="BK150" s="128">
        <f>BK151</f>
        <v>0</v>
      </c>
    </row>
    <row r="151" spans="2:65" s="1" customFormat="1" ht="16.5" customHeight="1">
      <c r="B151" s="32"/>
      <c r="C151" s="131" t="s">
        <v>346</v>
      </c>
      <c r="D151" s="131" t="s">
        <v>149</v>
      </c>
      <c r="E151" s="132" t="s">
        <v>2603</v>
      </c>
      <c r="F151" s="133" t="s">
        <v>2604</v>
      </c>
      <c r="G151" s="134" t="s">
        <v>199</v>
      </c>
      <c r="H151" s="135">
        <v>1</v>
      </c>
      <c r="I151" s="136"/>
      <c r="J151" s="137">
        <f>ROUND(I151*H151,2)</f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147</v>
      </c>
      <c r="AT151" s="142" t="s">
        <v>149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147</v>
      </c>
      <c r="BM151" s="142" t="s">
        <v>2605</v>
      </c>
    </row>
    <row r="152" spans="2:65" s="11" customFormat="1" ht="22.9" customHeight="1">
      <c r="B152" s="119"/>
      <c r="D152" s="120" t="s">
        <v>71</v>
      </c>
      <c r="E152" s="129" t="s">
        <v>2216</v>
      </c>
      <c r="F152" s="129" t="s">
        <v>2217</v>
      </c>
      <c r="I152" s="122"/>
      <c r="J152" s="130">
        <f>BK152</f>
        <v>0</v>
      </c>
      <c r="L152" s="119"/>
      <c r="M152" s="124"/>
      <c r="P152" s="125">
        <f>P153</f>
        <v>0</v>
      </c>
      <c r="R152" s="125">
        <f>R153</f>
        <v>0</v>
      </c>
      <c r="T152" s="126">
        <f>T153</f>
        <v>0</v>
      </c>
      <c r="AR152" s="120" t="s">
        <v>181</v>
      </c>
      <c r="AT152" s="127" t="s">
        <v>71</v>
      </c>
      <c r="AU152" s="127" t="s">
        <v>80</v>
      </c>
      <c r="AY152" s="120" t="s">
        <v>146</v>
      </c>
      <c r="BK152" s="128">
        <f>BK153</f>
        <v>0</v>
      </c>
    </row>
    <row r="153" spans="2:65" s="1" customFormat="1" ht="16.5" customHeight="1">
      <c r="B153" s="32"/>
      <c r="C153" s="131" t="s">
        <v>352</v>
      </c>
      <c r="D153" s="131" t="s">
        <v>149</v>
      </c>
      <c r="E153" s="132" t="s">
        <v>2219</v>
      </c>
      <c r="F153" s="133" t="s">
        <v>2220</v>
      </c>
      <c r="G153" s="134" t="s">
        <v>199</v>
      </c>
      <c r="H153" s="135">
        <v>1</v>
      </c>
      <c r="I153" s="136"/>
      <c r="J153" s="137">
        <f>ROUND(I153*H153,2)</f>
        <v>0</v>
      </c>
      <c r="K153" s="133" t="s">
        <v>19</v>
      </c>
      <c r="L153" s="32"/>
      <c r="M153" s="169" t="s">
        <v>19</v>
      </c>
      <c r="N153" s="170" t="s">
        <v>43</v>
      </c>
      <c r="O153" s="171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42" t="s">
        <v>338</v>
      </c>
      <c r="AT153" s="142" t="s">
        <v>149</v>
      </c>
      <c r="AU153" s="142" t="s">
        <v>82</v>
      </c>
      <c r="AY153" s="17" t="s">
        <v>146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338</v>
      </c>
      <c r="BM153" s="142" t="s">
        <v>2606</v>
      </c>
    </row>
    <row r="154" spans="2:65" s="1" customFormat="1" ht="6.95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2"/>
    </row>
  </sheetData>
  <sheetProtection algorithmName="SHA-512" hashValue="Ax/IzDl5LoWWNCg1uBgnrV/aR90VMmuAqhZ066rh5qHqbLdVDYb2iaZZEE7hd2cVz8j9DUi8as0VG0lNJ6n0jQ==" saltValue="Nb4Sbqvxoby3r24xT/LXJnPTvkHMN/maNSgONQlfZ/yR3qgqLtsN6eF4aoXwm6MsEhEFKA2iXVprPOrWTuAVyg==" spinCount="100000" sheet="1" objects="1" scenarios="1" formatColumns="0" formatRows="0" autoFilter="0"/>
  <autoFilter ref="C94:K153" xr:uid="{00000000-0009-0000-0000-000007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700-000000000000}"/>
    <hyperlink ref="F101" r:id="rId2" xr:uid="{00000000-0004-0000-0700-000001000000}"/>
    <hyperlink ref="F103" r:id="rId3" xr:uid="{00000000-0004-0000-0700-000002000000}"/>
    <hyperlink ref="F105" r:id="rId4" xr:uid="{00000000-0004-0000-0700-000003000000}"/>
    <hyperlink ref="F107" r:id="rId5" xr:uid="{00000000-0004-0000-0700-000004000000}"/>
    <hyperlink ref="F114" r:id="rId6" xr:uid="{00000000-0004-0000-0700-000005000000}"/>
    <hyperlink ref="F119" r:id="rId7" xr:uid="{00000000-0004-0000-0700-000006000000}"/>
    <hyperlink ref="F141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2607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04.e - VZT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2608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908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909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2493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910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315" t="s">
        <v>894</v>
      </c>
      <c r="F84" s="317"/>
      <c r="G84" s="317"/>
      <c r="H84" s="317"/>
      <c r="L84" s="32"/>
    </row>
    <row r="85" spans="2:63" s="1" customFormat="1" ht="12" customHeight="1">
      <c r="B85" s="32"/>
      <c r="C85" s="27" t="s">
        <v>895</v>
      </c>
      <c r="L85" s="32"/>
    </row>
    <row r="86" spans="2:63" s="1" customFormat="1" ht="16.5" customHeight="1">
      <c r="B86" s="32"/>
      <c r="E86" s="279" t="str">
        <f>E11</f>
        <v>SO 04.e - VZT</v>
      </c>
      <c r="F86" s="317"/>
      <c r="G86" s="317"/>
      <c r="H86" s="31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132</v>
      </c>
      <c r="D93" s="113" t="s">
        <v>57</v>
      </c>
      <c r="E93" s="113" t="s">
        <v>53</v>
      </c>
      <c r="F93" s="113" t="s">
        <v>54</v>
      </c>
      <c r="G93" s="113" t="s">
        <v>133</v>
      </c>
      <c r="H93" s="113" t="s">
        <v>134</v>
      </c>
      <c r="I93" s="113" t="s">
        <v>135</v>
      </c>
      <c r="J93" s="113" t="s">
        <v>116</v>
      </c>
      <c r="K93" s="114" t="s">
        <v>136</v>
      </c>
      <c r="L93" s="111"/>
      <c r="M93" s="56" t="s">
        <v>19</v>
      </c>
      <c r="N93" s="57" t="s">
        <v>42</v>
      </c>
      <c r="O93" s="57" t="s">
        <v>137</v>
      </c>
      <c r="P93" s="57" t="s">
        <v>138</v>
      </c>
      <c r="Q93" s="57" t="s">
        <v>139</v>
      </c>
      <c r="R93" s="57" t="s">
        <v>140</v>
      </c>
      <c r="S93" s="57" t="s">
        <v>141</v>
      </c>
      <c r="T93" s="58" t="s">
        <v>142</v>
      </c>
    </row>
    <row r="94" spans="2:63" s="1" customFormat="1" ht="22.9" customHeight="1">
      <c r="B94" s="32"/>
      <c r="C94" s="61" t="s">
        <v>143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283</v>
      </c>
      <c r="F95" s="121" t="s">
        <v>284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146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2609</v>
      </c>
      <c r="F96" s="129" t="s">
        <v>2610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146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149</v>
      </c>
      <c r="E97" s="132" t="s">
        <v>2611</v>
      </c>
      <c r="F97" s="133" t="s">
        <v>2612</v>
      </c>
      <c r="G97" s="134" t="s">
        <v>787</v>
      </c>
      <c r="H97" s="135">
        <v>7</v>
      </c>
      <c r="I97" s="136"/>
      <c r="J97" s="137">
        <f>ROUND(I97*H97,2)</f>
        <v>0</v>
      </c>
      <c r="K97" s="133" t="s">
        <v>153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147</v>
      </c>
      <c r="AT97" s="142" t="s">
        <v>149</v>
      </c>
      <c r="AU97" s="142" t="s">
        <v>82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147</v>
      </c>
      <c r="BM97" s="142" t="s">
        <v>2613</v>
      </c>
    </row>
    <row r="98" spans="2:65" s="1" customFormat="1" ht="11.25">
      <c r="B98" s="32"/>
      <c r="D98" s="144" t="s">
        <v>155</v>
      </c>
      <c r="F98" s="145" t="s">
        <v>2614</v>
      </c>
      <c r="I98" s="146"/>
      <c r="L98" s="32"/>
      <c r="M98" s="147"/>
      <c r="T98" s="53"/>
      <c r="AT98" s="17" t="s">
        <v>155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392</v>
      </c>
      <c r="E99" s="175" t="s">
        <v>2615</v>
      </c>
      <c r="F99" s="176" t="s">
        <v>2616</v>
      </c>
      <c r="G99" s="177" t="s">
        <v>787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201</v>
      </c>
      <c r="AT99" s="142" t="s">
        <v>392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2617</v>
      </c>
    </row>
    <row r="100" spans="2:65" s="1" customFormat="1" ht="33" customHeight="1">
      <c r="B100" s="32"/>
      <c r="C100" s="174" t="s">
        <v>168</v>
      </c>
      <c r="D100" s="174" t="s">
        <v>392</v>
      </c>
      <c r="E100" s="175" t="s">
        <v>2618</v>
      </c>
      <c r="F100" s="176" t="s">
        <v>2619</v>
      </c>
      <c r="G100" s="177" t="s">
        <v>787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201</v>
      </c>
      <c r="AT100" s="142" t="s">
        <v>392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2620</v>
      </c>
    </row>
    <row r="101" spans="2:65" s="1" customFormat="1" ht="21.75" customHeight="1">
      <c r="B101" s="32"/>
      <c r="C101" s="131" t="s">
        <v>147</v>
      </c>
      <c r="D101" s="131" t="s">
        <v>149</v>
      </c>
      <c r="E101" s="132" t="s">
        <v>2621</v>
      </c>
      <c r="F101" s="133" t="s">
        <v>2622</v>
      </c>
      <c r="G101" s="134" t="s">
        <v>787</v>
      </c>
      <c r="H101" s="135">
        <v>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147</v>
      </c>
      <c r="AT101" s="142" t="s">
        <v>149</v>
      </c>
      <c r="AU101" s="142" t="s">
        <v>82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147</v>
      </c>
      <c r="BM101" s="142" t="s">
        <v>2623</v>
      </c>
    </row>
    <row r="102" spans="2:65" s="1" customFormat="1" ht="11.25">
      <c r="B102" s="32"/>
      <c r="D102" s="144" t="s">
        <v>155</v>
      </c>
      <c r="F102" s="145" t="s">
        <v>2624</v>
      </c>
      <c r="I102" s="146"/>
      <c r="L102" s="32"/>
      <c r="M102" s="147"/>
      <c r="T102" s="53"/>
      <c r="AT102" s="17" t="s">
        <v>155</v>
      </c>
      <c r="AU102" s="17" t="s">
        <v>82</v>
      </c>
    </row>
    <row r="103" spans="2:65" s="1" customFormat="1" ht="16.5" customHeight="1">
      <c r="B103" s="32"/>
      <c r="C103" s="174" t="s">
        <v>181</v>
      </c>
      <c r="D103" s="174" t="s">
        <v>392</v>
      </c>
      <c r="E103" s="175" t="s">
        <v>2625</v>
      </c>
      <c r="F103" s="176" t="s">
        <v>2626</v>
      </c>
      <c r="G103" s="177" t="s">
        <v>787</v>
      </c>
      <c r="H103" s="178">
        <v>5</v>
      </c>
      <c r="I103" s="179"/>
      <c r="J103" s="180">
        <f>ROUND(I103*H103,2)</f>
        <v>0</v>
      </c>
      <c r="K103" s="176" t="s">
        <v>153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201</v>
      </c>
      <c r="AT103" s="142" t="s">
        <v>392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2627</v>
      </c>
    </row>
    <row r="104" spans="2:65" s="1" customFormat="1" ht="24.2" customHeight="1">
      <c r="B104" s="32"/>
      <c r="C104" s="131" t="s">
        <v>188</v>
      </c>
      <c r="D104" s="131" t="s">
        <v>149</v>
      </c>
      <c r="E104" s="132" t="s">
        <v>2628</v>
      </c>
      <c r="F104" s="133" t="s">
        <v>2629</v>
      </c>
      <c r="G104" s="134" t="s">
        <v>297</v>
      </c>
      <c r="H104" s="135">
        <v>8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2630</v>
      </c>
    </row>
    <row r="105" spans="2:65" s="1" customFormat="1" ht="11.25">
      <c r="B105" s="32"/>
      <c r="D105" s="144" t="s">
        <v>155</v>
      </c>
      <c r="F105" s="145" t="s">
        <v>2631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" customFormat="1" ht="24.2" customHeight="1">
      <c r="B106" s="32"/>
      <c r="C106" s="131" t="s">
        <v>196</v>
      </c>
      <c r="D106" s="131" t="s">
        <v>149</v>
      </c>
      <c r="E106" s="132" t="s">
        <v>2632</v>
      </c>
      <c r="F106" s="133" t="s">
        <v>2633</v>
      </c>
      <c r="G106" s="134" t="s">
        <v>787</v>
      </c>
      <c r="H106" s="135">
        <v>1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147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147</v>
      </c>
      <c r="BM106" s="142" t="s">
        <v>2634</v>
      </c>
    </row>
    <row r="107" spans="2:65" s="1" customFormat="1" ht="11.25">
      <c r="B107" s="32"/>
      <c r="D107" s="144" t="s">
        <v>155</v>
      </c>
      <c r="F107" s="145" t="s">
        <v>2635</v>
      </c>
      <c r="I107" s="146"/>
      <c r="L107" s="32"/>
      <c r="M107" s="147"/>
      <c r="T107" s="53"/>
      <c r="AT107" s="17" t="s">
        <v>155</v>
      </c>
      <c r="AU107" s="17" t="s">
        <v>82</v>
      </c>
    </row>
    <row r="108" spans="2:65" s="1" customFormat="1" ht="16.5" customHeight="1">
      <c r="B108" s="32"/>
      <c r="C108" s="174" t="s">
        <v>201</v>
      </c>
      <c r="D108" s="174" t="s">
        <v>392</v>
      </c>
      <c r="E108" s="175" t="s">
        <v>2636</v>
      </c>
      <c r="F108" s="176" t="s">
        <v>2637</v>
      </c>
      <c r="G108" s="177" t="s">
        <v>787</v>
      </c>
      <c r="H108" s="178">
        <v>1</v>
      </c>
      <c r="I108" s="179"/>
      <c r="J108" s="180">
        <f>ROUND(I108*H108,2)</f>
        <v>0</v>
      </c>
      <c r="K108" s="176" t="s">
        <v>153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201</v>
      </c>
      <c r="AT108" s="142" t="s">
        <v>392</v>
      </c>
      <c r="AU108" s="142" t="s">
        <v>82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147</v>
      </c>
      <c r="BM108" s="142" t="s">
        <v>2638</v>
      </c>
    </row>
    <row r="109" spans="2:65" s="1" customFormat="1" ht="16.5" customHeight="1">
      <c r="B109" s="32"/>
      <c r="C109" s="131" t="s">
        <v>166</v>
      </c>
      <c r="D109" s="131" t="s">
        <v>149</v>
      </c>
      <c r="E109" s="132" t="s">
        <v>2639</v>
      </c>
      <c r="F109" s="133" t="s">
        <v>2640</v>
      </c>
      <c r="G109" s="134" t="s">
        <v>297</v>
      </c>
      <c r="H109" s="135">
        <v>4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2641</v>
      </c>
    </row>
    <row r="110" spans="2:65" s="1" customFormat="1" ht="11.25">
      <c r="B110" s="32"/>
      <c r="D110" s="144" t="s">
        <v>155</v>
      </c>
      <c r="F110" s="145" t="s">
        <v>2642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" customFormat="1" ht="24.2" customHeight="1">
      <c r="B111" s="32"/>
      <c r="C111" s="174" t="s">
        <v>210</v>
      </c>
      <c r="D111" s="174" t="s">
        <v>392</v>
      </c>
      <c r="E111" s="175" t="s">
        <v>2643</v>
      </c>
      <c r="F111" s="176" t="s">
        <v>2644</v>
      </c>
      <c r="G111" s="177" t="s">
        <v>787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201</v>
      </c>
      <c r="AT111" s="142" t="s">
        <v>392</v>
      </c>
      <c r="AU111" s="142" t="s">
        <v>82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147</v>
      </c>
      <c r="BM111" s="142" t="s">
        <v>2645</v>
      </c>
    </row>
    <row r="112" spans="2:65" s="13" customFormat="1" ht="11.25">
      <c r="B112" s="155"/>
      <c r="D112" s="149" t="s">
        <v>157</v>
      </c>
      <c r="F112" s="157" t="s">
        <v>2646</v>
      </c>
      <c r="H112" s="158">
        <v>4.4000000000000004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146</v>
      </c>
    </row>
    <row r="113" spans="2:65" s="1" customFormat="1" ht="16.5" customHeight="1">
      <c r="B113" s="32"/>
      <c r="C113" s="131" t="s">
        <v>216</v>
      </c>
      <c r="D113" s="131" t="s">
        <v>149</v>
      </c>
      <c r="E113" s="132" t="s">
        <v>2647</v>
      </c>
      <c r="F113" s="133" t="s">
        <v>2648</v>
      </c>
      <c r="G113" s="134" t="s">
        <v>787</v>
      </c>
      <c r="H113" s="135">
        <v>7</v>
      </c>
      <c r="I113" s="136"/>
      <c r="J113" s="137">
        <f>ROUND(I113*H113,2)</f>
        <v>0</v>
      </c>
      <c r="K113" s="133" t="s">
        <v>153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147</v>
      </c>
      <c r="AT113" s="142" t="s">
        <v>149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147</v>
      </c>
      <c r="BM113" s="142" t="s">
        <v>2649</v>
      </c>
    </row>
    <row r="114" spans="2:65" s="1" customFormat="1" ht="11.25">
      <c r="B114" s="32"/>
      <c r="D114" s="144" t="s">
        <v>155</v>
      </c>
      <c r="F114" s="145" t="s">
        <v>2650</v>
      </c>
      <c r="I114" s="146"/>
      <c r="L114" s="32"/>
      <c r="M114" s="147"/>
      <c r="T114" s="53"/>
      <c r="AT114" s="17" t="s">
        <v>155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149</v>
      </c>
      <c r="E115" s="132" t="s">
        <v>2651</v>
      </c>
      <c r="F115" s="133" t="s">
        <v>2652</v>
      </c>
      <c r="G115" s="134" t="s">
        <v>213</v>
      </c>
      <c r="H115" s="135">
        <v>0.1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241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241</v>
      </c>
      <c r="BM115" s="142" t="s">
        <v>2653</v>
      </c>
    </row>
    <row r="116" spans="2:65" s="1" customFormat="1" ht="11.25">
      <c r="B116" s="32"/>
      <c r="D116" s="144" t="s">
        <v>155</v>
      </c>
      <c r="F116" s="145" t="s">
        <v>2654</v>
      </c>
      <c r="I116" s="146"/>
      <c r="L116" s="32"/>
      <c r="M116" s="147"/>
      <c r="T116" s="53"/>
      <c r="AT116" s="17" t="s">
        <v>155</v>
      </c>
      <c r="AU116" s="17" t="s">
        <v>82</v>
      </c>
    </row>
    <row r="117" spans="2:65" s="1" customFormat="1" ht="16.5" customHeight="1">
      <c r="B117" s="32"/>
      <c r="C117" s="131" t="s">
        <v>225</v>
      </c>
      <c r="D117" s="131" t="s">
        <v>149</v>
      </c>
      <c r="E117" s="132" t="s">
        <v>2655</v>
      </c>
      <c r="F117" s="133" t="s">
        <v>2656</v>
      </c>
      <c r="G117" s="134" t="s">
        <v>152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147</v>
      </c>
      <c r="AT117" s="142" t="s">
        <v>149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147</v>
      </c>
      <c r="BM117" s="142" t="s">
        <v>2657</v>
      </c>
    </row>
    <row r="118" spans="2:65" s="11" customFormat="1" ht="25.9" customHeight="1">
      <c r="B118" s="119"/>
      <c r="D118" s="120" t="s">
        <v>71</v>
      </c>
      <c r="E118" s="121" t="s">
        <v>2187</v>
      </c>
      <c r="F118" s="121" t="s">
        <v>2188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147</v>
      </c>
      <c r="AT118" s="127" t="s">
        <v>71</v>
      </c>
      <c r="AU118" s="127" t="s">
        <v>72</v>
      </c>
      <c r="AY118" s="120" t="s">
        <v>146</v>
      </c>
      <c r="BK118" s="128">
        <f>SUM(BK119:BK120)</f>
        <v>0</v>
      </c>
    </row>
    <row r="119" spans="2:65" s="1" customFormat="1" ht="16.5" customHeight="1">
      <c r="B119" s="32"/>
      <c r="C119" s="131" t="s">
        <v>231</v>
      </c>
      <c r="D119" s="131" t="s">
        <v>149</v>
      </c>
      <c r="E119" s="132" t="s">
        <v>2658</v>
      </c>
      <c r="F119" s="133" t="s">
        <v>2659</v>
      </c>
      <c r="G119" s="134" t="s">
        <v>1319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2660</v>
      </c>
      <c r="AT119" s="142" t="s">
        <v>149</v>
      </c>
      <c r="AU119" s="142" t="s">
        <v>80</v>
      </c>
      <c r="AY119" s="17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2660</v>
      </c>
      <c r="BM119" s="142" t="s">
        <v>2661</v>
      </c>
    </row>
    <row r="120" spans="2:65" s="1" customFormat="1" ht="16.5" customHeight="1">
      <c r="B120" s="32"/>
      <c r="C120" s="131" t="s">
        <v>236</v>
      </c>
      <c r="D120" s="131" t="s">
        <v>149</v>
      </c>
      <c r="E120" s="132" t="s">
        <v>2662</v>
      </c>
      <c r="F120" s="133" t="s">
        <v>2663</v>
      </c>
      <c r="G120" s="134" t="s">
        <v>1319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2660</v>
      </c>
      <c r="AT120" s="142" t="s">
        <v>149</v>
      </c>
      <c r="AU120" s="142" t="s">
        <v>80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2660</v>
      </c>
      <c r="BM120" s="142" t="s">
        <v>2664</v>
      </c>
    </row>
    <row r="121" spans="2:65" s="11" customFormat="1" ht="25.9" customHeight="1">
      <c r="B121" s="119"/>
      <c r="D121" s="120" t="s">
        <v>71</v>
      </c>
      <c r="E121" s="121" t="s">
        <v>331</v>
      </c>
      <c r="F121" s="121" t="s">
        <v>332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181</v>
      </c>
      <c r="AT121" s="127" t="s">
        <v>71</v>
      </c>
      <c r="AU121" s="127" t="s">
        <v>72</v>
      </c>
      <c r="AY121" s="120" t="s">
        <v>146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333</v>
      </c>
      <c r="F122" s="129" t="s">
        <v>334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181</v>
      </c>
      <c r="AT122" s="127" t="s">
        <v>71</v>
      </c>
      <c r="AU122" s="127" t="s">
        <v>80</v>
      </c>
      <c r="AY122" s="120" t="s">
        <v>146</v>
      </c>
      <c r="BK122" s="128">
        <f>SUM(BK123:BK124)</f>
        <v>0</v>
      </c>
    </row>
    <row r="123" spans="2:65" s="1" customFormat="1" ht="16.5" customHeight="1">
      <c r="B123" s="32"/>
      <c r="C123" s="131" t="s">
        <v>241</v>
      </c>
      <c r="D123" s="131" t="s">
        <v>149</v>
      </c>
      <c r="E123" s="132" t="s">
        <v>336</v>
      </c>
      <c r="F123" s="133" t="s">
        <v>337</v>
      </c>
      <c r="G123" s="134" t="s">
        <v>199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338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338</v>
      </c>
      <c r="BM123" s="142" t="s">
        <v>2665</v>
      </c>
    </row>
    <row r="124" spans="2:65" s="1" customFormat="1" ht="24.2" customHeight="1">
      <c r="B124" s="32"/>
      <c r="C124" s="131" t="s">
        <v>246</v>
      </c>
      <c r="D124" s="131" t="s">
        <v>149</v>
      </c>
      <c r="E124" s="132" t="s">
        <v>341</v>
      </c>
      <c r="F124" s="133" t="s">
        <v>342</v>
      </c>
      <c r="G124" s="134" t="s">
        <v>199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338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338</v>
      </c>
      <c r="BM124" s="142" t="s">
        <v>2666</v>
      </c>
    </row>
    <row r="125" spans="2:65" s="11" customFormat="1" ht="22.9" customHeight="1">
      <c r="B125" s="119"/>
      <c r="D125" s="120" t="s">
        <v>71</v>
      </c>
      <c r="E125" s="129" t="s">
        <v>344</v>
      </c>
      <c r="F125" s="129" t="s">
        <v>345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181</v>
      </c>
      <c r="AT125" s="127" t="s">
        <v>71</v>
      </c>
      <c r="AU125" s="127" t="s">
        <v>80</v>
      </c>
      <c r="AY125" s="120" t="s">
        <v>146</v>
      </c>
      <c r="BK125" s="128">
        <f>BK126</f>
        <v>0</v>
      </c>
    </row>
    <row r="126" spans="2:65" s="1" customFormat="1" ht="24.2" customHeight="1">
      <c r="B126" s="32"/>
      <c r="C126" s="131" t="s">
        <v>251</v>
      </c>
      <c r="D126" s="131" t="s">
        <v>149</v>
      </c>
      <c r="E126" s="132" t="s">
        <v>347</v>
      </c>
      <c r="F126" s="133" t="s">
        <v>2485</v>
      </c>
      <c r="G126" s="134" t="s">
        <v>199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338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338</v>
      </c>
      <c r="BM126" s="142" t="s">
        <v>2667</v>
      </c>
    </row>
    <row r="127" spans="2:65" s="11" customFormat="1" ht="22.9" customHeight="1">
      <c r="B127" s="119"/>
      <c r="D127" s="120" t="s">
        <v>71</v>
      </c>
      <c r="E127" s="129" t="s">
        <v>2200</v>
      </c>
      <c r="F127" s="129" t="s">
        <v>2201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181</v>
      </c>
      <c r="AT127" s="127" t="s">
        <v>71</v>
      </c>
      <c r="AU127" s="127" t="s">
        <v>80</v>
      </c>
      <c r="AY127" s="120" t="s">
        <v>146</v>
      </c>
      <c r="BK127" s="128">
        <f>BK128</f>
        <v>0</v>
      </c>
    </row>
    <row r="128" spans="2:65" s="1" customFormat="1" ht="16.5" customHeight="1">
      <c r="B128" s="32"/>
      <c r="C128" s="131" t="s">
        <v>256</v>
      </c>
      <c r="D128" s="131" t="s">
        <v>149</v>
      </c>
      <c r="E128" s="132" t="s">
        <v>2208</v>
      </c>
      <c r="F128" s="133" t="s">
        <v>2209</v>
      </c>
      <c r="G128" s="134" t="s">
        <v>199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338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338</v>
      </c>
      <c r="BM128" s="142" t="s">
        <v>2668</v>
      </c>
    </row>
    <row r="129" spans="2:65" s="11" customFormat="1" ht="22.9" customHeight="1">
      <c r="B129" s="119"/>
      <c r="D129" s="120" t="s">
        <v>71</v>
      </c>
      <c r="E129" s="129" t="s">
        <v>2601</v>
      </c>
      <c r="F129" s="129" t="s">
        <v>2602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181</v>
      </c>
      <c r="AT129" s="127" t="s">
        <v>71</v>
      </c>
      <c r="AU129" s="127" t="s">
        <v>80</v>
      </c>
      <c r="AY129" s="120" t="s">
        <v>146</v>
      </c>
      <c r="BK129" s="128">
        <f>BK130</f>
        <v>0</v>
      </c>
    </row>
    <row r="130" spans="2:65" s="1" customFormat="1" ht="16.5" customHeight="1">
      <c r="B130" s="32"/>
      <c r="C130" s="131" t="s">
        <v>261</v>
      </c>
      <c r="D130" s="131" t="s">
        <v>149</v>
      </c>
      <c r="E130" s="132" t="s">
        <v>2603</v>
      </c>
      <c r="F130" s="133" t="s">
        <v>2604</v>
      </c>
      <c r="G130" s="134" t="s">
        <v>199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147</v>
      </c>
      <c r="AT130" s="142" t="s">
        <v>149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147</v>
      </c>
      <c r="BM130" s="142" t="s">
        <v>2669</v>
      </c>
    </row>
    <row r="131" spans="2:65" s="11" customFormat="1" ht="22.9" customHeight="1">
      <c r="B131" s="119"/>
      <c r="D131" s="120" t="s">
        <v>71</v>
      </c>
      <c r="E131" s="129" t="s">
        <v>2216</v>
      </c>
      <c r="F131" s="129" t="s">
        <v>2217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181</v>
      </c>
      <c r="AT131" s="127" t="s">
        <v>71</v>
      </c>
      <c r="AU131" s="127" t="s">
        <v>80</v>
      </c>
      <c r="AY131" s="120" t="s">
        <v>146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149</v>
      </c>
      <c r="E132" s="132" t="s">
        <v>2219</v>
      </c>
      <c r="F132" s="133" t="s">
        <v>2220</v>
      </c>
      <c r="G132" s="134" t="s">
        <v>199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338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338</v>
      </c>
      <c r="BM132" s="142" t="s">
        <v>2670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XfnWn+T2x6GvITzF8XHT1hztf0JZXyGcqQoTm8P2wilMjiNmFef1MthLdFdaaeyHjYsAiOpluA23bPLUx4/vLQ==" saltValue="RpWfuupS+rlNxv/ANXUXF21dNOIEmr3MsWrhIQa24Kysp+KawA3Hu7Tb03RgN51av8Yf+swnfZLSKewo+utT9w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2671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ROUND((SUM(BE91:BE432)),  2)</f>
        <v>0</v>
      </c>
      <c r="I33" s="93">
        <v>0.21</v>
      </c>
      <c r="J33" s="83">
        <f>ROUND(((SUM(BE91:BE432))*I33),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ROUND((SUM(BF91:BF432)),  2)</f>
        <v>0</v>
      </c>
      <c r="I34" s="93">
        <v>0.12</v>
      </c>
      <c r="J34" s="83">
        <f>ROUND(((SUM(BF91:BF432))*I34),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05 - Střecha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633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357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901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J331</f>
        <v>0</v>
      </c>
      <c r="L68" s="107"/>
    </row>
    <row r="69" spans="2:12" s="9" customFormat="1" ht="19.899999999999999" customHeight="1">
      <c r="B69" s="107"/>
      <c r="D69" s="108" t="s">
        <v>902</v>
      </c>
      <c r="E69" s="109"/>
      <c r="F69" s="109"/>
      <c r="G69" s="109"/>
      <c r="H69" s="109"/>
      <c r="I69" s="109"/>
      <c r="J69" s="110">
        <f>J357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J376</f>
        <v>0</v>
      </c>
      <c r="L70" s="107"/>
    </row>
    <row r="71" spans="2:12" s="9" customFormat="1" ht="19.899999999999999" customHeight="1">
      <c r="B71" s="107"/>
      <c r="D71" s="108" t="s">
        <v>906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131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05 - Střecha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132</v>
      </c>
      <c r="D90" s="113" t="s">
        <v>57</v>
      </c>
      <c r="E90" s="113" t="s">
        <v>53</v>
      </c>
      <c r="F90" s="113" t="s">
        <v>54</v>
      </c>
      <c r="G90" s="113" t="s">
        <v>133</v>
      </c>
      <c r="H90" s="113" t="s">
        <v>134</v>
      </c>
      <c r="I90" s="113" t="s">
        <v>135</v>
      </c>
      <c r="J90" s="113" t="s">
        <v>116</v>
      </c>
      <c r="K90" s="114" t="s">
        <v>136</v>
      </c>
      <c r="L90" s="111"/>
      <c r="M90" s="56" t="s">
        <v>19</v>
      </c>
      <c r="N90" s="57" t="s">
        <v>42</v>
      </c>
      <c r="O90" s="57" t="s">
        <v>137</v>
      </c>
      <c r="P90" s="57" t="s">
        <v>138</v>
      </c>
      <c r="Q90" s="57" t="s">
        <v>139</v>
      </c>
      <c r="R90" s="57" t="s">
        <v>140</v>
      </c>
      <c r="S90" s="57" t="s">
        <v>141</v>
      </c>
      <c r="T90" s="58" t="s">
        <v>142</v>
      </c>
    </row>
    <row r="91" spans="2:65" s="1" customFormat="1" ht="22.9" customHeight="1">
      <c r="B91" s="32"/>
      <c r="C91" s="61" t="s">
        <v>143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67.718646340000006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144</v>
      </c>
      <c r="F92" s="121" t="s">
        <v>145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146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168</v>
      </c>
      <c r="F93" s="129" t="s">
        <v>755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146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149</v>
      </c>
      <c r="E94" s="132" t="s">
        <v>2672</v>
      </c>
      <c r="F94" s="133" t="s">
        <v>2673</v>
      </c>
      <c r="G94" s="134" t="s">
        <v>152</v>
      </c>
      <c r="H94" s="135">
        <v>100.45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2674</v>
      </c>
    </row>
    <row r="95" spans="2:65" s="1" customFormat="1" ht="11.25">
      <c r="B95" s="32"/>
      <c r="D95" s="144" t="s">
        <v>155</v>
      </c>
      <c r="F95" s="145" t="s">
        <v>2675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22.5">
      <c r="B96" s="148"/>
      <c r="D96" s="149" t="s">
        <v>157</v>
      </c>
      <c r="E96" s="150" t="s">
        <v>19</v>
      </c>
      <c r="F96" s="151" t="s">
        <v>2676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586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1616</v>
      </c>
      <c r="H98" s="158">
        <v>64.5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1617</v>
      </c>
      <c r="H99" s="158">
        <v>15.75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1618</v>
      </c>
      <c r="H100" s="158">
        <v>20.2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100.45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16.5" customHeight="1">
      <c r="B102" s="32"/>
      <c r="C102" s="131" t="s">
        <v>82</v>
      </c>
      <c r="D102" s="131" t="s">
        <v>149</v>
      </c>
      <c r="E102" s="132" t="s">
        <v>2677</v>
      </c>
      <c r="F102" s="133" t="s">
        <v>2678</v>
      </c>
      <c r="G102" s="134" t="s">
        <v>297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2679</v>
      </c>
    </row>
    <row r="103" spans="2:65" s="11" customFormat="1" ht="22.9" customHeight="1">
      <c r="B103" s="119"/>
      <c r="D103" s="120" t="s">
        <v>71</v>
      </c>
      <c r="E103" s="129" t="s">
        <v>147</v>
      </c>
      <c r="F103" s="129" t="s">
        <v>148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SUM(BK104:BK215)</f>
        <v>0</v>
      </c>
    </row>
    <row r="104" spans="2:65" s="1" customFormat="1" ht="49.15" customHeight="1">
      <c r="B104" s="32"/>
      <c r="C104" s="131" t="s">
        <v>168</v>
      </c>
      <c r="D104" s="131" t="s">
        <v>149</v>
      </c>
      <c r="E104" s="132" t="s">
        <v>2680</v>
      </c>
      <c r="F104" s="133" t="s">
        <v>2681</v>
      </c>
      <c r="G104" s="134" t="s">
        <v>152</v>
      </c>
      <c r="H104" s="135">
        <v>11.55</v>
      </c>
      <c r="I104" s="136"/>
      <c r="J104" s="137">
        <f>ROUND(I104*H104,2)</f>
        <v>0</v>
      </c>
      <c r="K104" s="133" t="s">
        <v>638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2682</v>
      </c>
    </row>
    <row r="105" spans="2:65" s="1" customFormat="1" ht="11.25">
      <c r="B105" s="32"/>
      <c r="D105" s="144" t="s">
        <v>155</v>
      </c>
      <c r="F105" s="145" t="s">
        <v>2683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532</v>
      </c>
      <c r="H106" s="158">
        <v>11.55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16.5" customHeight="1">
      <c r="B107" s="32"/>
      <c r="C107" s="131" t="s">
        <v>147</v>
      </c>
      <c r="D107" s="131" t="s">
        <v>149</v>
      </c>
      <c r="E107" s="132" t="s">
        <v>2684</v>
      </c>
      <c r="F107" s="133" t="s">
        <v>2685</v>
      </c>
      <c r="G107" s="134" t="s">
        <v>184</v>
      </c>
      <c r="H107" s="135">
        <v>8.4060000000000006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2686</v>
      </c>
    </row>
    <row r="108" spans="2:65" s="1" customFormat="1" ht="11.25">
      <c r="B108" s="32"/>
      <c r="D108" s="144" t="s">
        <v>155</v>
      </c>
      <c r="F108" s="145" t="s">
        <v>2687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553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2688</v>
      </c>
      <c r="H110" s="158">
        <v>1.31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2689</v>
      </c>
      <c r="H111" s="158">
        <v>1.1859999999999999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2690</v>
      </c>
      <c r="H112" s="158">
        <v>1.3620000000000001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2691</v>
      </c>
      <c r="H113" s="158">
        <v>1.3420000000000001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2" customFormat="1" ht="11.25">
      <c r="B114" s="148"/>
      <c r="D114" s="149" t="s">
        <v>157</v>
      </c>
      <c r="E114" s="150" t="s">
        <v>19</v>
      </c>
      <c r="F114" s="151" t="s">
        <v>558</v>
      </c>
      <c r="H114" s="150" t="s">
        <v>19</v>
      </c>
      <c r="I114" s="152"/>
      <c r="L114" s="148"/>
      <c r="M114" s="153"/>
      <c r="T114" s="154"/>
      <c r="AT114" s="150" t="s">
        <v>157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2692</v>
      </c>
      <c r="H115" s="158">
        <v>0.82399999999999995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2693</v>
      </c>
      <c r="H116" s="158">
        <v>0.73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2694</v>
      </c>
      <c r="H117" s="158">
        <v>0.84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3" customFormat="1" ht="11.25">
      <c r="B118" s="155"/>
      <c r="D118" s="149" t="s">
        <v>157</v>
      </c>
      <c r="E118" s="156" t="s">
        <v>19</v>
      </c>
      <c r="F118" s="157" t="s">
        <v>2695</v>
      </c>
      <c r="H118" s="158">
        <v>0.81200000000000006</v>
      </c>
      <c r="I118" s="159"/>
      <c r="L118" s="155"/>
      <c r="M118" s="160"/>
      <c r="T118" s="161"/>
      <c r="AT118" s="156" t="s">
        <v>157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146</v>
      </c>
    </row>
    <row r="119" spans="2:65" s="14" customFormat="1" ht="11.25">
      <c r="B119" s="162"/>
      <c r="D119" s="149" t="s">
        <v>157</v>
      </c>
      <c r="E119" s="163" t="s">
        <v>19</v>
      </c>
      <c r="F119" s="164" t="s">
        <v>161</v>
      </c>
      <c r="H119" s="165">
        <v>8.4060000000000006</v>
      </c>
      <c r="I119" s="166"/>
      <c r="L119" s="162"/>
      <c r="M119" s="167"/>
      <c r="T119" s="168"/>
      <c r="AT119" s="163" t="s">
        <v>157</v>
      </c>
      <c r="AU119" s="163" t="s">
        <v>82</v>
      </c>
      <c r="AV119" s="14" t="s">
        <v>147</v>
      </c>
      <c r="AW119" s="14" t="s">
        <v>33</v>
      </c>
      <c r="AX119" s="14" t="s">
        <v>80</v>
      </c>
      <c r="AY119" s="163" t="s">
        <v>146</v>
      </c>
    </row>
    <row r="120" spans="2:65" s="1" customFormat="1" ht="16.5" customHeight="1">
      <c r="B120" s="32"/>
      <c r="C120" s="131" t="s">
        <v>181</v>
      </c>
      <c r="D120" s="131" t="s">
        <v>149</v>
      </c>
      <c r="E120" s="132" t="s">
        <v>2696</v>
      </c>
      <c r="F120" s="133" t="s">
        <v>2697</v>
      </c>
      <c r="G120" s="134" t="s">
        <v>152</v>
      </c>
      <c r="H120" s="135">
        <v>89.173000000000002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2698</v>
      </c>
    </row>
    <row r="121" spans="2:65" s="1" customFormat="1" ht="11.25">
      <c r="B121" s="32"/>
      <c r="D121" s="144" t="s">
        <v>155</v>
      </c>
      <c r="F121" s="145" t="s">
        <v>2699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 ht="11.25">
      <c r="B122" s="155"/>
      <c r="D122" s="149" t="s">
        <v>157</v>
      </c>
      <c r="E122" s="156" t="s">
        <v>19</v>
      </c>
      <c r="F122" s="157" t="s">
        <v>2700</v>
      </c>
      <c r="H122" s="158">
        <v>23.123000000000001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146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2701</v>
      </c>
      <c r="H123" s="158">
        <v>22.5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146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2702</v>
      </c>
      <c r="H124" s="158">
        <v>9.1300000000000008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2703</v>
      </c>
      <c r="H125" s="158">
        <v>10.15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2704</v>
      </c>
      <c r="H126" s="158">
        <v>12.9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2705</v>
      </c>
      <c r="H127" s="158">
        <v>11.37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 ht="11.25">
      <c r="B128" s="162"/>
      <c r="D128" s="149" t="s">
        <v>157</v>
      </c>
      <c r="E128" s="163" t="s">
        <v>19</v>
      </c>
      <c r="F128" s="164" t="s">
        <v>161</v>
      </c>
      <c r="H128" s="165">
        <v>89.173000000000002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16.5" customHeight="1">
      <c r="B129" s="32"/>
      <c r="C129" s="131" t="s">
        <v>188</v>
      </c>
      <c r="D129" s="131" t="s">
        <v>149</v>
      </c>
      <c r="E129" s="132" t="s">
        <v>2706</v>
      </c>
      <c r="F129" s="133" t="s">
        <v>2707</v>
      </c>
      <c r="G129" s="134" t="s">
        <v>152</v>
      </c>
      <c r="H129" s="135">
        <v>89.173000000000002</v>
      </c>
      <c r="I129" s="136"/>
      <c r="J129" s="137">
        <f>ROUND(I129*H129,2)</f>
        <v>0</v>
      </c>
      <c r="K129" s="133" t="s">
        <v>638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2708</v>
      </c>
    </row>
    <row r="130" spans="2:65" s="1" customFormat="1" ht="11.25">
      <c r="B130" s="32"/>
      <c r="D130" s="144" t="s">
        <v>155</v>
      </c>
      <c r="F130" s="145" t="s">
        <v>2709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" customFormat="1" ht="16.5" customHeight="1">
      <c r="B131" s="32"/>
      <c r="C131" s="131" t="s">
        <v>196</v>
      </c>
      <c r="D131" s="131" t="s">
        <v>149</v>
      </c>
      <c r="E131" s="132" t="s">
        <v>2710</v>
      </c>
      <c r="F131" s="133" t="s">
        <v>2711</v>
      </c>
      <c r="G131" s="134" t="s">
        <v>213</v>
      </c>
      <c r="H131" s="135">
        <v>0.92700000000000005</v>
      </c>
      <c r="I131" s="136"/>
      <c r="J131" s="137">
        <f>ROUND(I131*H131,2)</f>
        <v>0</v>
      </c>
      <c r="K131" s="133" t="s">
        <v>638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2712</v>
      </c>
    </row>
    <row r="132" spans="2:65" s="1" customFormat="1" ht="11.25">
      <c r="B132" s="32"/>
      <c r="D132" s="144" t="s">
        <v>155</v>
      </c>
      <c r="F132" s="145" t="s">
        <v>2713</v>
      </c>
      <c r="I132" s="146"/>
      <c r="L132" s="32"/>
      <c r="M132" s="147"/>
      <c r="T132" s="53"/>
      <c r="AT132" s="17" t="s">
        <v>155</v>
      </c>
      <c r="AU132" s="17" t="s">
        <v>82</v>
      </c>
    </row>
    <row r="133" spans="2:65" s="12" customFormat="1" ht="11.25">
      <c r="B133" s="148"/>
      <c r="D133" s="149" t="s">
        <v>157</v>
      </c>
      <c r="E133" s="150" t="s">
        <v>19</v>
      </c>
      <c r="F133" s="151" t="s">
        <v>2714</v>
      </c>
      <c r="H133" s="150" t="s">
        <v>19</v>
      </c>
      <c r="I133" s="152"/>
      <c r="L133" s="148"/>
      <c r="M133" s="153"/>
      <c r="T133" s="154"/>
      <c r="AT133" s="150" t="s">
        <v>157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2715</v>
      </c>
      <c r="H134" s="158">
        <v>0.92700000000000005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146</v>
      </c>
    </row>
    <row r="135" spans="2:65" s="1" customFormat="1" ht="24.2" customHeight="1">
      <c r="B135" s="32"/>
      <c r="C135" s="131" t="s">
        <v>201</v>
      </c>
      <c r="D135" s="131" t="s">
        <v>149</v>
      </c>
      <c r="E135" s="132" t="s">
        <v>2716</v>
      </c>
      <c r="F135" s="133" t="s">
        <v>2717</v>
      </c>
      <c r="G135" s="134" t="s">
        <v>213</v>
      </c>
      <c r="H135" s="135">
        <v>7.9020000000000001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2718</v>
      </c>
    </row>
    <row r="136" spans="2:65" s="1" customFormat="1" ht="11.25">
      <c r="B136" s="32"/>
      <c r="D136" s="144" t="s">
        <v>155</v>
      </c>
      <c r="F136" s="145" t="s">
        <v>2719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2" customFormat="1" ht="11.25">
      <c r="B137" s="148"/>
      <c r="D137" s="149" t="s">
        <v>157</v>
      </c>
      <c r="E137" s="150" t="s">
        <v>19</v>
      </c>
      <c r="F137" s="151" t="s">
        <v>2720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2" customFormat="1" ht="11.25">
      <c r="B138" s="148"/>
      <c r="D138" s="149" t="s">
        <v>157</v>
      </c>
      <c r="E138" s="150" t="s">
        <v>19</v>
      </c>
      <c r="F138" s="151" t="s">
        <v>2721</v>
      </c>
      <c r="H138" s="150" t="s">
        <v>19</v>
      </c>
      <c r="I138" s="152"/>
      <c r="L138" s="148"/>
      <c r="M138" s="153"/>
      <c r="T138" s="154"/>
      <c r="AT138" s="150" t="s">
        <v>157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2722</v>
      </c>
      <c r="H139" s="158">
        <v>1.6759999999999999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2723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2724</v>
      </c>
      <c r="H141" s="158">
        <v>0.25800000000000001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146</v>
      </c>
    </row>
    <row r="142" spans="2:65" s="12" customFormat="1" ht="11.25">
      <c r="B142" s="148"/>
      <c r="D142" s="149" t="s">
        <v>157</v>
      </c>
      <c r="E142" s="150" t="s">
        <v>19</v>
      </c>
      <c r="F142" s="151" t="s">
        <v>2725</v>
      </c>
      <c r="H142" s="150" t="s">
        <v>19</v>
      </c>
      <c r="I142" s="152"/>
      <c r="L142" s="148"/>
      <c r="M142" s="153"/>
      <c r="T142" s="154"/>
      <c r="AT142" s="150" t="s">
        <v>157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146</v>
      </c>
    </row>
    <row r="143" spans="2:65" s="13" customFormat="1" ht="11.25">
      <c r="B143" s="155"/>
      <c r="D143" s="149" t="s">
        <v>157</v>
      </c>
      <c r="E143" s="156" t="s">
        <v>19</v>
      </c>
      <c r="F143" s="157" t="s">
        <v>2726</v>
      </c>
      <c r="H143" s="158">
        <v>0.90100000000000002</v>
      </c>
      <c r="I143" s="159"/>
      <c r="L143" s="155"/>
      <c r="M143" s="160"/>
      <c r="T143" s="161"/>
      <c r="AT143" s="156" t="s">
        <v>157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146</v>
      </c>
    </row>
    <row r="144" spans="2:65" s="12" customFormat="1" ht="11.25">
      <c r="B144" s="148"/>
      <c r="D144" s="149" t="s">
        <v>157</v>
      </c>
      <c r="E144" s="150" t="s">
        <v>19</v>
      </c>
      <c r="F144" s="151" t="s">
        <v>2727</v>
      </c>
      <c r="H144" s="150" t="s">
        <v>19</v>
      </c>
      <c r="I144" s="152"/>
      <c r="L144" s="148"/>
      <c r="M144" s="153"/>
      <c r="T144" s="154"/>
      <c r="AT144" s="150" t="s">
        <v>157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146</v>
      </c>
    </row>
    <row r="145" spans="2:65" s="13" customFormat="1" ht="11.25">
      <c r="B145" s="155"/>
      <c r="D145" s="149" t="s">
        <v>157</v>
      </c>
      <c r="E145" s="156" t="s">
        <v>19</v>
      </c>
      <c r="F145" s="157" t="s">
        <v>2728</v>
      </c>
      <c r="H145" s="158">
        <v>1.4219999999999999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146</v>
      </c>
    </row>
    <row r="146" spans="2:65" s="12" customFormat="1" ht="11.25">
      <c r="B146" s="148"/>
      <c r="D146" s="149" t="s">
        <v>157</v>
      </c>
      <c r="E146" s="150" t="s">
        <v>19</v>
      </c>
      <c r="F146" s="151" t="s">
        <v>2729</v>
      </c>
      <c r="H146" s="150" t="s">
        <v>19</v>
      </c>
      <c r="I146" s="152"/>
      <c r="L146" s="148"/>
      <c r="M146" s="153"/>
      <c r="T146" s="154"/>
      <c r="AT146" s="150" t="s">
        <v>157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146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2730</v>
      </c>
      <c r="H147" s="158">
        <v>1.913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146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2731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2732</v>
      </c>
      <c r="H149" s="158">
        <v>0.85499999999999998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2" customFormat="1" ht="11.25">
      <c r="B150" s="148"/>
      <c r="D150" s="149" t="s">
        <v>157</v>
      </c>
      <c r="E150" s="150" t="s">
        <v>19</v>
      </c>
      <c r="F150" s="151" t="s">
        <v>2733</v>
      </c>
      <c r="H150" s="150" t="s">
        <v>19</v>
      </c>
      <c r="I150" s="152"/>
      <c r="L150" s="148"/>
      <c r="M150" s="153"/>
      <c r="T150" s="154"/>
      <c r="AT150" s="150" t="s">
        <v>157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2734</v>
      </c>
      <c r="H151" s="158">
        <v>0.156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2735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2736</v>
      </c>
      <c r="H153" s="158">
        <v>6.4000000000000001E-2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2" customFormat="1" ht="11.25">
      <c r="B154" s="148"/>
      <c r="D154" s="149" t="s">
        <v>157</v>
      </c>
      <c r="E154" s="150" t="s">
        <v>19</v>
      </c>
      <c r="F154" s="151" t="s">
        <v>2737</v>
      </c>
      <c r="H154" s="150" t="s">
        <v>19</v>
      </c>
      <c r="I154" s="152"/>
      <c r="L154" s="148"/>
      <c r="M154" s="153"/>
      <c r="T154" s="154"/>
      <c r="AT154" s="150" t="s">
        <v>157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2738</v>
      </c>
      <c r="H155" s="158">
        <v>0.25600000000000001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2739</v>
      </c>
      <c r="H156" s="158">
        <v>0.249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3" customFormat="1" ht="11.25">
      <c r="B157" s="155"/>
      <c r="D157" s="149" t="s">
        <v>157</v>
      </c>
      <c r="E157" s="156" t="s">
        <v>19</v>
      </c>
      <c r="F157" s="157" t="s">
        <v>2740</v>
      </c>
      <c r="H157" s="158">
        <v>0.152</v>
      </c>
      <c r="I157" s="159"/>
      <c r="L157" s="155"/>
      <c r="M157" s="160"/>
      <c r="T157" s="161"/>
      <c r="AT157" s="156" t="s">
        <v>157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146</v>
      </c>
    </row>
    <row r="158" spans="2:65" s="14" customFormat="1" ht="11.25">
      <c r="B158" s="162"/>
      <c r="D158" s="149" t="s">
        <v>157</v>
      </c>
      <c r="E158" s="163" t="s">
        <v>19</v>
      </c>
      <c r="F158" s="164" t="s">
        <v>161</v>
      </c>
      <c r="H158" s="165">
        <v>7.9020000000000001</v>
      </c>
      <c r="I158" s="166"/>
      <c r="L158" s="162"/>
      <c r="M158" s="167"/>
      <c r="T158" s="168"/>
      <c r="AT158" s="163" t="s">
        <v>157</v>
      </c>
      <c r="AU158" s="163" t="s">
        <v>82</v>
      </c>
      <c r="AV158" s="14" t="s">
        <v>147</v>
      </c>
      <c r="AW158" s="14" t="s">
        <v>33</v>
      </c>
      <c r="AX158" s="14" t="s">
        <v>80</v>
      </c>
      <c r="AY158" s="163" t="s">
        <v>146</v>
      </c>
    </row>
    <row r="159" spans="2:65" s="1" customFormat="1" ht="16.5" customHeight="1">
      <c r="B159" s="32"/>
      <c r="C159" s="174" t="s">
        <v>166</v>
      </c>
      <c r="D159" s="174" t="s">
        <v>392</v>
      </c>
      <c r="E159" s="175" t="s">
        <v>2741</v>
      </c>
      <c r="F159" s="176" t="s">
        <v>2742</v>
      </c>
      <c r="G159" s="177" t="s">
        <v>213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201</v>
      </c>
      <c r="AT159" s="142" t="s">
        <v>392</v>
      </c>
      <c r="AU159" s="142" t="s">
        <v>82</v>
      </c>
      <c r="AY159" s="17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147</v>
      </c>
      <c r="BM159" s="142" t="s">
        <v>2743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2744</v>
      </c>
      <c r="H160" s="158">
        <v>0.16400000000000001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" customFormat="1" ht="16.5" customHeight="1">
      <c r="B161" s="32"/>
      <c r="C161" s="174" t="s">
        <v>210</v>
      </c>
      <c r="D161" s="174" t="s">
        <v>392</v>
      </c>
      <c r="E161" s="175" t="s">
        <v>2745</v>
      </c>
      <c r="F161" s="176" t="s">
        <v>2746</v>
      </c>
      <c r="G161" s="177" t="s">
        <v>213</v>
      </c>
      <c r="H161" s="178">
        <v>3.944</v>
      </c>
      <c r="I161" s="179"/>
      <c r="J161" s="180">
        <f>ROUND(I161*H161,2)</f>
        <v>0</v>
      </c>
      <c r="K161" s="176" t="s">
        <v>638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201</v>
      </c>
      <c r="AT161" s="142" t="s">
        <v>392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147</v>
      </c>
      <c r="BM161" s="142" t="s">
        <v>2747</v>
      </c>
    </row>
    <row r="162" spans="2:65" s="12" customFormat="1" ht="11.25">
      <c r="B162" s="148"/>
      <c r="D162" s="149" t="s">
        <v>157</v>
      </c>
      <c r="E162" s="150" t="s">
        <v>19</v>
      </c>
      <c r="F162" s="151" t="s">
        <v>2720</v>
      </c>
      <c r="H162" s="150" t="s">
        <v>19</v>
      </c>
      <c r="I162" s="152"/>
      <c r="L162" s="148"/>
      <c r="M162" s="153"/>
      <c r="T162" s="154"/>
      <c r="AT162" s="150" t="s">
        <v>157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146</v>
      </c>
    </row>
    <row r="163" spans="2:65" s="13" customFormat="1" ht="11.25">
      <c r="B163" s="155"/>
      <c r="D163" s="149" t="s">
        <v>157</v>
      </c>
      <c r="E163" s="156" t="s">
        <v>19</v>
      </c>
      <c r="F163" s="157" t="s">
        <v>2748</v>
      </c>
      <c r="H163" s="158">
        <v>1.76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2749</v>
      </c>
      <c r="H164" s="158">
        <v>1.4930000000000001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2750</v>
      </c>
      <c r="H165" s="158">
        <v>0.27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2751</v>
      </c>
      <c r="H166" s="158">
        <v>0.26100000000000001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2752</v>
      </c>
      <c r="H167" s="158">
        <v>0.16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3.944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16.5" customHeight="1">
      <c r="B169" s="32"/>
      <c r="C169" s="174" t="s">
        <v>216</v>
      </c>
      <c r="D169" s="174" t="s">
        <v>392</v>
      </c>
      <c r="E169" s="175" t="s">
        <v>2753</v>
      </c>
      <c r="F169" s="176" t="s">
        <v>2754</v>
      </c>
      <c r="G169" s="177" t="s">
        <v>297</v>
      </c>
      <c r="H169" s="178">
        <v>155.4</v>
      </c>
      <c r="I169" s="179"/>
      <c r="J169" s="180">
        <f>ROUND(I169*H169,2)</f>
        <v>0</v>
      </c>
      <c r="K169" s="176" t="s">
        <v>638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201</v>
      </c>
      <c r="AT169" s="142" t="s">
        <v>392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2755</v>
      </c>
    </row>
    <row r="170" spans="2:65" s="12" customFormat="1" ht="11.25">
      <c r="B170" s="148"/>
      <c r="D170" s="149" t="s">
        <v>157</v>
      </c>
      <c r="E170" s="150" t="s">
        <v>19</v>
      </c>
      <c r="F170" s="151" t="s">
        <v>2720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 ht="11.25">
      <c r="B171" s="155"/>
      <c r="D171" s="149" t="s">
        <v>157</v>
      </c>
      <c r="E171" s="156" t="s">
        <v>19</v>
      </c>
      <c r="F171" s="157" t="s">
        <v>2756</v>
      </c>
      <c r="H171" s="158">
        <v>155.4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16.5" customHeight="1">
      <c r="B172" s="32"/>
      <c r="C172" s="174" t="s">
        <v>8</v>
      </c>
      <c r="D172" s="174" t="s">
        <v>392</v>
      </c>
      <c r="E172" s="175" t="s">
        <v>2757</v>
      </c>
      <c r="F172" s="176" t="s">
        <v>2758</v>
      </c>
      <c r="G172" s="177" t="s">
        <v>213</v>
      </c>
      <c r="H172" s="178">
        <v>0.27100000000000002</v>
      </c>
      <c r="I172" s="179"/>
      <c r="J172" s="180">
        <f>ROUND(I172*H172,2)</f>
        <v>0</v>
      </c>
      <c r="K172" s="176" t="s">
        <v>638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201</v>
      </c>
      <c r="AT172" s="142" t="s">
        <v>392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2759</v>
      </c>
    </row>
    <row r="173" spans="2:65" s="12" customFormat="1" ht="11.25">
      <c r="B173" s="148"/>
      <c r="D173" s="149" t="s">
        <v>157</v>
      </c>
      <c r="E173" s="150" t="s">
        <v>19</v>
      </c>
      <c r="F173" s="151" t="s">
        <v>2720</v>
      </c>
      <c r="H173" s="150" t="s">
        <v>19</v>
      </c>
      <c r="I173" s="152"/>
      <c r="L173" s="148"/>
      <c r="M173" s="153"/>
      <c r="T173" s="154"/>
      <c r="AT173" s="150" t="s">
        <v>157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2760</v>
      </c>
      <c r="H174" s="158">
        <v>0.27100000000000002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74" t="s">
        <v>225</v>
      </c>
      <c r="D175" s="174" t="s">
        <v>392</v>
      </c>
      <c r="E175" s="175" t="s">
        <v>2761</v>
      </c>
      <c r="F175" s="176" t="s">
        <v>2762</v>
      </c>
      <c r="G175" s="177" t="s">
        <v>213</v>
      </c>
      <c r="H175" s="178">
        <v>2.0089999999999999</v>
      </c>
      <c r="I175" s="179"/>
      <c r="J175" s="180">
        <f>ROUND(I175*H175,2)</f>
        <v>0</v>
      </c>
      <c r="K175" s="176" t="s">
        <v>638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201</v>
      </c>
      <c r="AT175" s="142" t="s">
        <v>392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147</v>
      </c>
      <c r="BM175" s="142" t="s">
        <v>2763</v>
      </c>
    </row>
    <row r="176" spans="2:65" s="12" customFormat="1" ht="11.25">
      <c r="B176" s="148"/>
      <c r="D176" s="149" t="s">
        <v>157</v>
      </c>
      <c r="E176" s="150" t="s">
        <v>19</v>
      </c>
      <c r="F176" s="151" t="s">
        <v>2720</v>
      </c>
      <c r="H176" s="150" t="s">
        <v>19</v>
      </c>
      <c r="I176" s="152"/>
      <c r="L176" s="148"/>
      <c r="M176" s="153"/>
      <c r="T176" s="154"/>
      <c r="AT176" s="150" t="s">
        <v>157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2764</v>
      </c>
      <c r="H177" s="158">
        <v>2.0089999999999999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74" t="s">
        <v>231</v>
      </c>
      <c r="D178" s="174" t="s">
        <v>392</v>
      </c>
      <c r="E178" s="175" t="s">
        <v>2765</v>
      </c>
      <c r="F178" s="176" t="s">
        <v>2766</v>
      </c>
      <c r="G178" s="177" t="s">
        <v>213</v>
      </c>
      <c r="H178" s="178">
        <v>0.89900000000000002</v>
      </c>
      <c r="I178" s="179"/>
      <c r="J178" s="180">
        <f>ROUND(I178*H178,2)</f>
        <v>0</v>
      </c>
      <c r="K178" s="176" t="s">
        <v>638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2767</v>
      </c>
    </row>
    <row r="179" spans="2:65" s="12" customFormat="1" ht="11.25">
      <c r="B179" s="148"/>
      <c r="D179" s="149" t="s">
        <v>157</v>
      </c>
      <c r="E179" s="150" t="s">
        <v>19</v>
      </c>
      <c r="F179" s="151" t="s">
        <v>2720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2768</v>
      </c>
      <c r="H180" s="158">
        <v>0.89900000000000002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236</v>
      </c>
      <c r="D181" s="174" t="s">
        <v>392</v>
      </c>
      <c r="E181" s="175" t="s">
        <v>2769</v>
      </c>
      <c r="F181" s="176" t="s">
        <v>2770</v>
      </c>
      <c r="G181" s="177" t="s">
        <v>213</v>
      </c>
      <c r="H181" s="178">
        <v>6.7000000000000004E-2</v>
      </c>
      <c r="I181" s="179"/>
      <c r="J181" s="180">
        <f>ROUND(I181*H181,2)</f>
        <v>0</v>
      </c>
      <c r="K181" s="176" t="s">
        <v>638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2771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2720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3" customFormat="1" ht="11.25">
      <c r="B183" s="155"/>
      <c r="D183" s="149" t="s">
        <v>157</v>
      </c>
      <c r="E183" s="156" t="s">
        <v>19</v>
      </c>
      <c r="F183" s="157" t="s">
        <v>2772</v>
      </c>
      <c r="H183" s="158">
        <v>6.7000000000000004E-2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146</v>
      </c>
    </row>
    <row r="184" spans="2:65" s="1" customFormat="1" ht="24.2" customHeight="1">
      <c r="B184" s="32"/>
      <c r="C184" s="131" t="s">
        <v>241</v>
      </c>
      <c r="D184" s="131" t="s">
        <v>149</v>
      </c>
      <c r="E184" s="132" t="s">
        <v>2773</v>
      </c>
      <c r="F184" s="133" t="s">
        <v>2774</v>
      </c>
      <c r="G184" s="134" t="s">
        <v>213</v>
      </c>
      <c r="H184" s="135">
        <v>10.361000000000001</v>
      </c>
      <c r="I184" s="136"/>
      <c r="J184" s="137">
        <f>ROUND(I184*H184,2)</f>
        <v>0</v>
      </c>
      <c r="K184" s="133" t="s">
        <v>638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147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2775</v>
      </c>
    </row>
    <row r="185" spans="2:65" s="1" customFormat="1" ht="11.25">
      <c r="B185" s="32"/>
      <c r="D185" s="144" t="s">
        <v>155</v>
      </c>
      <c r="F185" s="145" t="s">
        <v>2776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2" customFormat="1" ht="11.25">
      <c r="B186" s="148"/>
      <c r="D186" s="149" t="s">
        <v>157</v>
      </c>
      <c r="E186" s="150" t="s">
        <v>19</v>
      </c>
      <c r="F186" s="151" t="s">
        <v>2720</v>
      </c>
      <c r="H186" s="150" t="s">
        <v>19</v>
      </c>
      <c r="I186" s="152"/>
      <c r="L186" s="148"/>
      <c r="M186" s="153"/>
      <c r="T186" s="154"/>
      <c r="AT186" s="150" t="s">
        <v>157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146</v>
      </c>
    </row>
    <row r="187" spans="2:65" s="12" customFormat="1" ht="11.25">
      <c r="B187" s="148"/>
      <c r="D187" s="149" t="s">
        <v>157</v>
      </c>
      <c r="E187" s="150" t="s">
        <v>19</v>
      </c>
      <c r="F187" s="151" t="s">
        <v>2777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2778</v>
      </c>
      <c r="H188" s="158">
        <v>4.3449999999999998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2" customFormat="1" ht="11.25">
      <c r="B189" s="148"/>
      <c r="D189" s="149" t="s">
        <v>157</v>
      </c>
      <c r="E189" s="150" t="s">
        <v>19</v>
      </c>
      <c r="F189" s="151" t="s">
        <v>2779</v>
      </c>
      <c r="H189" s="150" t="s">
        <v>19</v>
      </c>
      <c r="I189" s="152"/>
      <c r="L189" s="148"/>
      <c r="M189" s="153"/>
      <c r="T189" s="154"/>
      <c r="AT189" s="150" t="s">
        <v>157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2780</v>
      </c>
      <c r="H190" s="158">
        <v>4.0679999999999996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2" customFormat="1" ht="11.25">
      <c r="B191" s="148"/>
      <c r="D191" s="149" t="s">
        <v>157</v>
      </c>
      <c r="E191" s="150" t="s">
        <v>19</v>
      </c>
      <c r="F191" s="151" t="s">
        <v>2781</v>
      </c>
      <c r="H191" s="150" t="s">
        <v>19</v>
      </c>
      <c r="I191" s="152"/>
      <c r="L191" s="148"/>
      <c r="M191" s="153"/>
      <c r="T191" s="154"/>
      <c r="AT191" s="150" t="s">
        <v>157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2782</v>
      </c>
      <c r="H192" s="158">
        <v>0.94699999999999995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2" customFormat="1" ht="11.25">
      <c r="B193" s="148"/>
      <c r="D193" s="149" t="s">
        <v>157</v>
      </c>
      <c r="E193" s="150" t="s">
        <v>19</v>
      </c>
      <c r="F193" s="151" t="s">
        <v>2783</v>
      </c>
      <c r="H193" s="150" t="s">
        <v>19</v>
      </c>
      <c r="I193" s="152"/>
      <c r="L193" s="148"/>
      <c r="M193" s="153"/>
      <c r="T193" s="154"/>
      <c r="AT193" s="150" t="s">
        <v>157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2784</v>
      </c>
      <c r="H194" s="158">
        <v>1.0009999999999999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4" customFormat="1" ht="11.25">
      <c r="B195" s="162"/>
      <c r="D195" s="149" t="s">
        <v>157</v>
      </c>
      <c r="E195" s="163" t="s">
        <v>19</v>
      </c>
      <c r="F195" s="164" t="s">
        <v>161</v>
      </c>
      <c r="H195" s="165">
        <v>10.361000000000001</v>
      </c>
      <c r="I195" s="166"/>
      <c r="L195" s="162"/>
      <c r="M195" s="167"/>
      <c r="T195" s="168"/>
      <c r="AT195" s="163" t="s">
        <v>157</v>
      </c>
      <c r="AU195" s="163" t="s">
        <v>82</v>
      </c>
      <c r="AV195" s="14" t="s">
        <v>147</v>
      </c>
      <c r="AW195" s="14" t="s">
        <v>33</v>
      </c>
      <c r="AX195" s="14" t="s">
        <v>80</v>
      </c>
      <c r="AY195" s="163" t="s">
        <v>146</v>
      </c>
    </row>
    <row r="196" spans="2:65" s="1" customFormat="1" ht="16.5" customHeight="1">
      <c r="B196" s="32"/>
      <c r="C196" s="174" t="s">
        <v>246</v>
      </c>
      <c r="D196" s="174" t="s">
        <v>392</v>
      </c>
      <c r="E196" s="175" t="s">
        <v>2785</v>
      </c>
      <c r="F196" s="176" t="s">
        <v>2786</v>
      </c>
      <c r="G196" s="177" t="s">
        <v>213</v>
      </c>
      <c r="H196" s="178">
        <v>4.5620000000000003</v>
      </c>
      <c r="I196" s="179"/>
      <c r="J196" s="180">
        <f>ROUND(I196*H196,2)</f>
        <v>0</v>
      </c>
      <c r="K196" s="176" t="s">
        <v>638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201</v>
      </c>
      <c r="AT196" s="142" t="s">
        <v>392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147</v>
      </c>
      <c r="BM196" s="142" t="s">
        <v>2787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2720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2788</v>
      </c>
      <c r="H198" s="158">
        <v>4.5620000000000003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" customFormat="1" ht="16.5" customHeight="1">
      <c r="B199" s="32"/>
      <c r="C199" s="174" t="s">
        <v>251</v>
      </c>
      <c r="D199" s="174" t="s">
        <v>392</v>
      </c>
      <c r="E199" s="175" t="s">
        <v>2789</v>
      </c>
      <c r="F199" s="176" t="s">
        <v>2790</v>
      </c>
      <c r="G199" s="177" t="s">
        <v>213</v>
      </c>
      <c r="H199" s="178">
        <v>4.9139999999999997</v>
      </c>
      <c r="I199" s="179"/>
      <c r="J199" s="180">
        <f>ROUND(I199*H199,2)</f>
        <v>0</v>
      </c>
      <c r="K199" s="176" t="s">
        <v>638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201</v>
      </c>
      <c r="AT199" s="142" t="s">
        <v>392</v>
      </c>
      <c r="AU199" s="142" t="s">
        <v>82</v>
      </c>
      <c r="AY199" s="17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147</v>
      </c>
      <c r="BM199" s="142" t="s">
        <v>2791</v>
      </c>
    </row>
    <row r="200" spans="2:65" s="12" customFormat="1" ht="11.25">
      <c r="B200" s="148"/>
      <c r="D200" s="149" t="s">
        <v>157</v>
      </c>
      <c r="E200" s="150" t="s">
        <v>19</v>
      </c>
      <c r="F200" s="151" t="s">
        <v>2720</v>
      </c>
      <c r="H200" s="150" t="s">
        <v>19</v>
      </c>
      <c r="I200" s="152"/>
      <c r="L200" s="148"/>
      <c r="M200" s="153"/>
      <c r="T200" s="154"/>
      <c r="AT200" s="150" t="s">
        <v>157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2792</v>
      </c>
      <c r="H201" s="158">
        <v>4.9139999999999997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146</v>
      </c>
    </row>
    <row r="202" spans="2:65" s="1" customFormat="1" ht="16.5" customHeight="1">
      <c r="B202" s="32"/>
      <c r="C202" s="174" t="s">
        <v>256</v>
      </c>
      <c r="D202" s="174" t="s">
        <v>392</v>
      </c>
      <c r="E202" s="175" t="s">
        <v>2793</v>
      </c>
      <c r="F202" s="176" t="s">
        <v>2794</v>
      </c>
      <c r="G202" s="177" t="s">
        <v>213</v>
      </c>
      <c r="H202" s="178">
        <v>0.99399999999999999</v>
      </c>
      <c r="I202" s="179"/>
      <c r="J202" s="180">
        <f>ROUND(I202*H202,2)</f>
        <v>0</v>
      </c>
      <c r="K202" s="176" t="s">
        <v>638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201</v>
      </c>
      <c r="AT202" s="142" t="s">
        <v>392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147</v>
      </c>
      <c r="BM202" s="142" t="s">
        <v>2795</v>
      </c>
    </row>
    <row r="203" spans="2:65" s="12" customFormat="1" ht="11.25">
      <c r="B203" s="148"/>
      <c r="D203" s="149" t="s">
        <v>157</v>
      </c>
      <c r="E203" s="150" t="s">
        <v>19</v>
      </c>
      <c r="F203" s="151" t="s">
        <v>2720</v>
      </c>
      <c r="H203" s="150" t="s">
        <v>19</v>
      </c>
      <c r="I203" s="152"/>
      <c r="L203" s="148"/>
      <c r="M203" s="153"/>
      <c r="T203" s="154"/>
      <c r="AT203" s="150" t="s">
        <v>157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2796</v>
      </c>
      <c r="H204" s="158">
        <v>0.99399999999999999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146</v>
      </c>
    </row>
    <row r="205" spans="2:65" s="1" customFormat="1" ht="16.5" customHeight="1">
      <c r="B205" s="32"/>
      <c r="C205" s="174" t="s">
        <v>261</v>
      </c>
      <c r="D205" s="174" t="s">
        <v>392</v>
      </c>
      <c r="E205" s="175" t="s">
        <v>2797</v>
      </c>
      <c r="F205" s="176" t="s">
        <v>2798</v>
      </c>
      <c r="G205" s="177" t="s">
        <v>213</v>
      </c>
      <c r="H205" s="178">
        <v>1.0509999999999999</v>
      </c>
      <c r="I205" s="179"/>
      <c r="J205" s="180">
        <f>ROUND(I205*H205,2)</f>
        <v>0</v>
      </c>
      <c r="K205" s="176" t="s">
        <v>638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201</v>
      </c>
      <c r="AT205" s="142" t="s">
        <v>392</v>
      </c>
      <c r="AU205" s="142" t="s">
        <v>82</v>
      </c>
      <c r="AY205" s="17" t="s">
        <v>146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147</v>
      </c>
      <c r="BM205" s="142" t="s">
        <v>2799</v>
      </c>
    </row>
    <row r="206" spans="2:65" s="12" customFormat="1" ht="11.25">
      <c r="B206" s="148"/>
      <c r="D206" s="149" t="s">
        <v>157</v>
      </c>
      <c r="E206" s="150" t="s">
        <v>19</v>
      </c>
      <c r="F206" s="151" t="s">
        <v>2720</v>
      </c>
      <c r="H206" s="150" t="s">
        <v>19</v>
      </c>
      <c r="I206" s="152"/>
      <c r="L206" s="148"/>
      <c r="M206" s="153"/>
      <c r="T206" s="154"/>
      <c r="AT206" s="150" t="s">
        <v>157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2800</v>
      </c>
      <c r="H207" s="158">
        <v>1.0509999999999999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146</v>
      </c>
    </row>
    <row r="208" spans="2:65" s="1" customFormat="1" ht="24.2" customHeight="1">
      <c r="B208" s="32"/>
      <c r="C208" s="131" t="s">
        <v>7</v>
      </c>
      <c r="D208" s="131" t="s">
        <v>149</v>
      </c>
      <c r="E208" s="132" t="s">
        <v>2801</v>
      </c>
      <c r="F208" s="133" t="s">
        <v>2802</v>
      </c>
      <c r="G208" s="134" t="s">
        <v>213</v>
      </c>
      <c r="H208" s="135">
        <v>1.3959999999999999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2803</v>
      </c>
    </row>
    <row r="209" spans="2:65" s="1" customFormat="1" ht="11.25">
      <c r="B209" s="32"/>
      <c r="D209" s="144" t="s">
        <v>155</v>
      </c>
      <c r="F209" s="145" t="s">
        <v>2804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2" customFormat="1" ht="11.25">
      <c r="B210" s="148"/>
      <c r="D210" s="149" t="s">
        <v>157</v>
      </c>
      <c r="E210" s="150" t="s">
        <v>19</v>
      </c>
      <c r="F210" s="151" t="s">
        <v>2805</v>
      </c>
      <c r="H210" s="150" t="s">
        <v>19</v>
      </c>
      <c r="I210" s="152"/>
      <c r="L210" s="148"/>
      <c r="M210" s="153"/>
      <c r="T210" s="154"/>
      <c r="AT210" s="150" t="s">
        <v>157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146</v>
      </c>
    </row>
    <row r="211" spans="2:65" s="12" customFormat="1" ht="11.25">
      <c r="B211" s="148"/>
      <c r="D211" s="149" t="s">
        <v>157</v>
      </c>
      <c r="E211" s="150" t="s">
        <v>19</v>
      </c>
      <c r="F211" s="151" t="s">
        <v>2806</v>
      </c>
      <c r="H211" s="150" t="s">
        <v>19</v>
      </c>
      <c r="I211" s="152"/>
      <c r="L211" s="148"/>
      <c r="M211" s="153"/>
      <c r="T211" s="154"/>
      <c r="AT211" s="150" t="s">
        <v>157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146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2807</v>
      </c>
      <c r="H212" s="158">
        <v>1.3959999999999999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16.5" customHeight="1">
      <c r="B213" s="32"/>
      <c r="C213" s="174" t="s">
        <v>271</v>
      </c>
      <c r="D213" s="174" t="s">
        <v>392</v>
      </c>
      <c r="E213" s="175" t="s">
        <v>2808</v>
      </c>
      <c r="F213" s="176" t="s">
        <v>2809</v>
      </c>
      <c r="G213" s="177" t="s">
        <v>213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201</v>
      </c>
      <c r="AT213" s="142" t="s">
        <v>392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2810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2811</v>
      </c>
      <c r="H214" s="158">
        <v>1.466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146</v>
      </c>
    </row>
    <row r="215" spans="2:65" s="1" customFormat="1" ht="16.5" customHeight="1">
      <c r="B215" s="32"/>
      <c r="C215" s="131" t="s">
        <v>278</v>
      </c>
      <c r="D215" s="131" t="s">
        <v>149</v>
      </c>
      <c r="E215" s="132" t="s">
        <v>2812</v>
      </c>
      <c r="F215" s="133" t="s">
        <v>2813</v>
      </c>
      <c r="G215" s="134" t="s">
        <v>787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147</v>
      </c>
      <c r="AT215" s="142" t="s">
        <v>149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2814</v>
      </c>
    </row>
    <row r="216" spans="2:65" s="11" customFormat="1" ht="22.9" customHeight="1">
      <c r="B216" s="119"/>
      <c r="D216" s="120" t="s">
        <v>71</v>
      </c>
      <c r="E216" s="129" t="s">
        <v>188</v>
      </c>
      <c r="F216" s="129" t="s">
        <v>359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146</v>
      </c>
      <c r="BK216" s="128">
        <f>SUM(BK217:BK220)</f>
        <v>0</v>
      </c>
    </row>
    <row r="217" spans="2:65" s="1" customFormat="1" ht="21.75" customHeight="1">
      <c r="B217" s="32"/>
      <c r="C217" s="131" t="s">
        <v>287</v>
      </c>
      <c r="D217" s="131" t="s">
        <v>149</v>
      </c>
      <c r="E217" s="132" t="s">
        <v>2815</v>
      </c>
      <c r="F217" s="133" t="s">
        <v>2816</v>
      </c>
      <c r="G217" s="134" t="s">
        <v>184</v>
      </c>
      <c r="H217" s="135">
        <v>0.69299999999999995</v>
      </c>
      <c r="I217" s="136"/>
      <c r="J217" s="137">
        <f>ROUND(I217*H217,2)</f>
        <v>0</v>
      </c>
      <c r="K217" s="133" t="s">
        <v>638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147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147</v>
      </c>
      <c r="BM217" s="142" t="s">
        <v>2817</v>
      </c>
    </row>
    <row r="218" spans="2:65" s="1" customFormat="1" ht="11.25">
      <c r="B218" s="32"/>
      <c r="D218" s="144" t="s">
        <v>155</v>
      </c>
      <c r="F218" s="145" t="s">
        <v>2818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2819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 ht="11.25">
      <c r="B220" s="155"/>
      <c r="D220" s="149" t="s">
        <v>157</v>
      </c>
      <c r="E220" s="156" t="s">
        <v>19</v>
      </c>
      <c r="F220" s="157" t="s">
        <v>2820</v>
      </c>
      <c r="H220" s="158">
        <v>0.69299999999999995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146</v>
      </c>
    </row>
    <row r="221" spans="2:65" s="11" customFormat="1" ht="22.9" customHeight="1">
      <c r="B221" s="119"/>
      <c r="D221" s="120" t="s">
        <v>71</v>
      </c>
      <c r="E221" s="129" t="s">
        <v>276</v>
      </c>
      <c r="F221" s="129" t="s">
        <v>277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146</v>
      </c>
      <c r="BK221" s="128">
        <f>SUM(BK222:BK223)</f>
        <v>0</v>
      </c>
    </row>
    <row r="222" spans="2:65" s="1" customFormat="1" ht="33" customHeight="1">
      <c r="B222" s="32"/>
      <c r="C222" s="131" t="s">
        <v>294</v>
      </c>
      <c r="D222" s="131" t="s">
        <v>149</v>
      </c>
      <c r="E222" s="132" t="s">
        <v>504</v>
      </c>
      <c r="F222" s="133" t="s">
        <v>891</v>
      </c>
      <c r="G222" s="134" t="s">
        <v>213</v>
      </c>
      <c r="H222" s="135">
        <v>50.695</v>
      </c>
      <c r="I222" s="136"/>
      <c r="J222" s="137">
        <f>ROUND(I222*H222,2)</f>
        <v>0</v>
      </c>
      <c r="K222" s="133" t="s">
        <v>638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147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147</v>
      </c>
      <c r="BM222" s="142" t="s">
        <v>2821</v>
      </c>
    </row>
    <row r="223" spans="2:65" s="1" customFormat="1" ht="11.25">
      <c r="B223" s="32"/>
      <c r="D223" s="144" t="s">
        <v>155</v>
      </c>
      <c r="F223" s="145" t="s">
        <v>893</v>
      </c>
      <c r="I223" s="146"/>
      <c r="L223" s="32"/>
      <c r="M223" s="147"/>
      <c r="T223" s="53"/>
      <c r="AT223" s="17" t="s">
        <v>155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283</v>
      </c>
      <c r="F224" s="121" t="s">
        <v>284</v>
      </c>
      <c r="I224" s="122"/>
      <c r="J224" s="123">
        <f>BK224</f>
        <v>0</v>
      </c>
      <c r="L224" s="119"/>
      <c r="M224" s="124"/>
      <c r="P224" s="125">
        <f>P225+P300+P331+P357+P376+P402</f>
        <v>0</v>
      </c>
      <c r="R224" s="125">
        <f>R225+R300+R331+R357+R376+R402</f>
        <v>17.023752550000001</v>
      </c>
      <c r="T224" s="126">
        <f>T225+T300+T331+T357+T376+T402</f>
        <v>0</v>
      </c>
      <c r="AR224" s="120" t="s">
        <v>82</v>
      </c>
      <c r="AT224" s="127" t="s">
        <v>71</v>
      </c>
      <c r="AU224" s="127" t="s">
        <v>72</v>
      </c>
      <c r="AY224" s="120" t="s">
        <v>146</v>
      </c>
      <c r="BK224" s="128">
        <f>BK225+BK300+BK331+BK357+BK376+BK402</f>
        <v>0</v>
      </c>
    </row>
    <row r="225" spans="2:65" s="11" customFormat="1" ht="22.9" customHeight="1">
      <c r="B225" s="119"/>
      <c r="D225" s="120" t="s">
        <v>71</v>
      </c>
      <c r="E225" s="129" t="s">
        <v>285</v>
      </c>
      <c r="F225" s="129" t="s">
        <v>286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146</v>
      </c>
      <c r="BK225" s="128">
        <f>SUM(BK226:BK299)</f>
        <v>0</v>
      </c>
    </row>
    <row r="226" spans="2:65" s="1" customFormat="1" ht="24.2" customHeight="1">
      <c r="B226" s="32"/>
      <c r="C226" s="131" t="s">
        <v>300</v>
      </c>
      <c r="D226" s="131" t="s">
        <v>149</v>
      </c>
      <c r="E226" s="132" t="s">
        <v>2822</v>
      </c>
      <c r="F226" s="133" t="s">
        <v>2823</v>
      </c>
      <c r="G226" s="134" t="s">
        <v>184</v>
      </c>
      <c r="H226" s="135">
        <v>15.513</v>
      </c>
      <c r="I226" s="136"/>
      <c r="J226" s="137">
        <f>ROUND(I226*H226,2)</f>
        <v>0</v>
      </c>
      <c r="K226" s="133" t="s">
        <v>638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2824</v>
      </c>
    </row>
    <row r="227" spans="2:65" s="1" customFormat="1" ht="11.25">
      <c r="B227" s="32"/>
      <c r="D227" s="144" t="s">
        <v>155</v>
      </c>
      <c r="F227" s="145" t="s">
        <v>2825</v>
      </c>
      <c r="I227" s="146"/>
      <c r="L227" s="32"/>
      <c r="M227" s="147"/>
      <c r="T227" s="53"/>
      <c r="AT227" s="17" t="s">
        <v>155</v>
      </c>
      <c r="AU227" s="17" t="s">
        <v>82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1532</v>
      </c>
      <c r="H228" s="158">
        <v>4.8819999999999997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65" s="13" customFormat="1" ht="11.25">
      <c r="B229" s="155"/>
      <c r="D229" s="149" t="s">
        <v>157</v>
      </c>
      <c r="E229" s="156" t="s">
        <v>19</v>
      </c>
      <c r="F229" s="157" t="s">
        <v>1533</v>
      </c>
      <c r="H229" s="158">
        <v>4.3639999999999999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3" customFormat="1" ht="11.25">
      <c r="B230" s="155"/>
      <c r="D230" s="149" t="s">
        <v>157</v>
      </c>
      <c r="E230" s="156" t="s">
        <v>19</v>
      </c>
      <c r="F230" s="157" t="s">
        <v>2826</v>
      </c>
      <c r="H230" s="158">
        <v>5.774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65" s="13" customFormat="1" ht="11.25">
      <c r="B231" s="155"/>
      <c r="D231" s="149" t="s">
        <v>157</v>
      </c>
      <c r="E231" s="156" t="s">
        <v>19</v>
      </c>
      <c r="F231" s="157" t="s">
        <v>2827</v>
      </c>
      <c r="H231" s="158">
        <v>0.49299999999999999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4" customFormat="1" ht="11.25">
      <c r="B232" s="162"/>
      <c r="D232" s="149" t="s">
        <v>157</v>
      </c>
      <c r="E232" s="163" t="s">
        <v>19</v>
      </c>
      <c r="F232" s="164" t="s">
        <v>161</v>
      </c>
      <c r="H232" s="165">
        <v>15.513</v>
      </c>
      <c r="I232" s="166"/>
      <c r="L232" s="162"/>
      <c r="M232" s="167"/>
      <c r="T232" s="168"/>
      <c r="AT232" s="163" t="s">
        <v>157</v>
      </c>
      <c r="AU232" s="163" t="s">
        <v>82</v>
      </c>
      <c r="AV232" s="14" t="s">
        <v>147</v>
      </c>
      <c r="AW232" s="14" t="s">
        <v>33</v>
      </c>
      <c r="AX232" s="14" t="s">
        <v>80</v>
      </c>
      <c r="AY232" s="163" t="s">
        <v>146</v>
      </c>
    </row>
    <row r="233" spans="2:65" s="1" customFormat="1" ht="16.5" customHeight="1">
      <c r="B233" s="32"/>
      <c r="C233" s="131" t="s">
        <v>305</v>
      </c>
      <c r="D233" s="131" t="s">
        <v>149</v>
      </c>
      <c r="E233" s="132" t="s">
        <v>2828</v>
      </c>
      <c r="F233" s="133" t="s">
        <v>2829</v>
      </c>
      <c r="G233" s="134" t="s">
        <v>152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241</v>
      </c>
      <c r="AT233" s="142" t="s">
        <v>149</v>
      </c>
      <c r="AU233" s="142" t="s">
        <v>82</v>
      </c>
      <c r="AY233" s="17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241</v>
      </c>
      <c r="BM233" s="142" t="s">
        <v>2830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2831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 ht="11.25">
      <c r="B235" s="155"/>
      <c r="D235" s="149" t="s">
        <v>157</v>
      </c>
      <c r="E235" s="156" t="s">
        <v>19</v>
      </c>
      <c r="F235" s="157" t="s">
        <v>594</v>
      </c>
      <c r="H235" s="158">
        <v>92.67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 ht="11.25">
      <c r="B236" s="148"/>
      <c r="D236" s="149" t="s">
        <v>157</v>
      </c>
      <c r="E236" s="150" t="s">
        <v>19</v>
      </c>
      <c r="F236" s="151" t="s">
        <v>2832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2833</v>
      </c>
      <c r="H237" s="158">
        <v>311.15800000000002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403.82799999999997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312</v>
      </c>
      <c r="D239" s="174" t="s">
        <v>392</v>
      </c>
      <c r="E239" s="175" t="s">
        <v>2834</v>
      </c>
      <c r="F239" s="176" t="s">
        <v>2835</v>
      </c>
      <c r="G239" s="177" t="s">
        <v>152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2836</v>
      </c>
    </row>
    <row r="240" spans="2:65" s="13" customFormat="1" ht="11.25">
      <c r="B240" s="155"/>
      <c r="D240" s="149" t="s">
        <v>157</v>
      </c>
      <c r="F240" s="157" t="s">
        <v>2837</v>
      </c>
      <c r="H240" s="158">
        <v>444.21100000000001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24.2" customHeight="1">
      <c r="B241" s="32"/>
      <c r="C241" s="131" t="s">
        <v>316</v>
      </c>
      <c r="D241" s="131" t="s">
        <v>149</v>
      </c>
      <c r="E241" s="132" t="s">
        <v>2838</v>
      </c>
      <c r="F241" s="133" t="s">
        <v>2839</v>
      </c>
      <c r="G241" s="134" t="s">
        <v>297</v>
      </c>
      <c r="H241" s="135">
        <v>653.34</v>
      </c>
      <c r="I241" s="136"/>
      <c r="J241" s="137">
        <f>ROUND(I241*H241,2)</f>
        <v>0</v>
      </c>
      <c r="K241" s="133" t="s">
        <v>638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241</v>
      </c>
      <c r="AT241" s="142" t="s">
        <v>149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2840</v>
      </c>
    </row>
    <row r="242" spans="2:65" s="1" customFormat="1" ht="11.25">
      <c r="B242" s="32"/>
      <c r="D242" s="144" t="s">
        <v>155</v>
      </c>
      <c r="F242" s="145" t="s">
        <v>2841</v>
      </c>
      <c r="I242" s="146"/>
      <c r="L242" s="32"/>
      <c r="M242" s="147"/>
      <c r="T242" s="53"/>
      <c r="AT242" s="17" t="s">
        <v>155</v>
      </c>
      <c r="AU242" s="17" t="s">
        <v>82</v>
      </c>
    </row>
    <row r="243" spans="2:65" s="12" customFormat="1" ht="11.25">
      <c r="B243" s="148"/>
      <c r="D243" s="149" t="s">
        <v>157</v>
      </c>
      <c r="E243" s="150" t="s">
        <v>19</v>
      </c>
      <c r="F243" s="151" t="s">
        <v>2720</v>
      </c>
      <c r="H243" s="150" t="s">
        <v>19</v>
      </c>
      <c r="I243" s="152"/>
      <c r="L243" s="148"/>
      <c r="M243" s="153"/>
      <c r="T243" s="154"/>
      <c r="AT243" s="150" t="s">
        <v>157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146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2842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2843</v>
      </c>
      <c r="H245" s="158">
        <v>284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 ht="11.25">
      <c r="B246" s="148"/>
      <c r="D246" s="149" t="s">
        <v>157</v>
      </c>
      <c r="E246" s="150" t="s">
        <v>19</v>
      </c>
      <c r="F246" s="151" t="s">
        <v>2844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 ht="11.25">
      <c r="B247" s="155"/>
      <c r="D247" s="149" t="s">
        <v>157</v>
      </c>
      <c r="E247" s="156" t="s">
        <v>19</v>
      </c>
      <c r="F247" s="157" t="s">
        <v>278</v>
      </c>
      <c r="H247" s="158">
        <v>23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2845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 ht="11.25">
      <c r="B249" s="155"/>
      <c r="D249" s="149" t="s">
        <v>157</v>
      </c>
      <c r="E249" s="156" t="s">
        <v>19</v>
      </c>
      <c r="F249" s="157" t="s">
        <v>2846</v>
      </c>
      <c r="H249" s="158">
        <v>168.24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2847</v>
      </c>
      <c r="H250" s="158">
        <v>30.5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2848</v>
      </c>
      <c r="H251" s="158">
        <v>21.6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3" customFormat="1" ht="11.25">
      <c r="B252" s="155"/>
      <c r="D252" s="149" t="s">
        <v>157</v>
      </c>
      <c r="E252" s="156" t="s">
        <v>19</v>
      </c>
      <c r="F252" s="157" t="s">
        <v>2849</v>
      </c>
      <c r="H252" s="158">
        <v>126</v>
      </c>
      <c r="I252" s="159"/>
      <c r="L252" s="155"/>
      <c r="M252" s="160"/>
      <c r="T252" s="161"/>
      <c r="AT252" s="156" t="s">
        <v>157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146</v>
      </c>
    </row>
    <row r="253" spans="2:65" s="14" customFormat="1" ht="11.25">
      <c r="B253" s="162"/>
      <c r="D253" s="149" t="s">
        <v>157</v>
      </c>
      <c r="E253" s="163" t="s">
        <v>19</v>
      </c>
      <c r="F253" s="164" t="s">
        <v>161</v>
      </c>
      <c r="H253" s="165">
        <v>653.34</v>
      </c>
      <c r="I253" s="166"/>
      <c r="L253" s="162"/>
      <c r="M253" s="167"/>
      <c r="T253" s="168"/>
      <c r="AT253" s="163" t="s">
        <v>157</v>
      </c>
      <c r="AU253" s="163" t="s">
        <v>82</v>
      </c>
      <c r="AV253" s="14" t="s">
        <v>147</v>
      </c>
      <c r="AW253" s="14" t="s">
        <v>33</v>
      </c>
      <c r="AX253" s="14" t="s">
        <v>80</v>
      </c>
      <c r="AY253" s="163" t="s">
        <v>146</v>
      </c>
    </row>
    <row r="254" spans="2:65" s="1" customFormat="1" ht="16.5" customHeight="1">
      <c r="B254" s="32"/>
      <c r="C254" s="174" t="s">
        <v>320</v>
      </c>
      <c r="D254" s="174" t="s">
        <v>392</v>
      </c>
      <c r="E254" s="175" t="s">
        <v>2850</v>
      </c>
      <c r="F254" s="176" t="s">
        <v>2851</v>
      </c>
      <c r="G254" s="177" t="s">
        <v>184</v>
      </c>
      <c r="H254" s="178">
        <v>4.8819999999999997</v>
      </c>
      <c r="I254" s="179"/>
      <c r="J254" s="180">
        <f>ROUND(I254*H254,2)</f>
        <v>0</v>
      </c>
      <c r="K254" s="176" t="s">
        <v>638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335</v>
      </c>
      <c r="AT254" s="142" t="s">
        <v>392</v>
      </c>
      <c r="AU254" s="142" t="s">
        <v>82</v>
      </c>
      <c r="AY254" s="17" t="s">
        <v>146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241</v>
      </c>
      <c r="BM254" s="142" t="s">
        <v>2852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2720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2853</v>
      </c>
      <c r="H256" s="158">
        <v>4.194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2854</v>
      </c>
      <c r="H257" s="158">
        <v>0.39800000000000002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2" customFormat="1" ht="11.25">
      <c r="B258" s="148"/>
      <c r="D258" s="149" t="s">
        <v>157</v>
      </c>
      <c r="E258" s="150" t="s">
        <v>19</v>
      </c>
      <c r="F258" s="151" t="s">
        <v>2845</v>
      </c>
      <c r="H258" s="150" t="s">
        <v>19</v>
      </c>
      <c r="I258" s="152"/>
      <c r="L258" s="148"/>
      <c r="M258" s="153"/>
      <c r="T258" s="154"/>
      <c r="AT258" s="150" t="s">
        <v>157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2855</v>
      </c>
      <c r="H259" s="158">
        <v>0.28999999999999998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4" customFormat="1" ht="11.25">
      <c r="B260" s="162"/>
      <c r="D260" s="149" t="s">
        <v>157</v>
      </c>
      <c r="E260" s="163" t="s">
        <v>19</v>
      </c>
      <c r="F260" s="164" t="s">
        <v>161</v>
      </c>
      <c r="H260" s="165">
        <v>4.8819999999999997</v>
      </c>
      <c r="I260" s="166"/>
      <c r="L260" s="162"/>
      <c r="M260" s="167"/>
      <c r="T260" s="168"/>
      <c r="AT260" s="163" t="s">
        <v>157</v>
      </c>
      <c r="AU260" s="163" t="s">
        <v>82</v>
      </c>
      <c r="AV260" s="14" t="s">
        <v>147</v>
      </c>
      <c r="AW260" s="14" t="s">
        <v>33</v>
      </c>
      <c r="AX260" s="14" t="s">
        <v>80</v>
      </c>
      <c r="AY260" s="163" t="s">
        <v>146</v>
      </c>
    </row>
    <row r="261" spans="2:65" s="1" customFormat="1" ht="16.5" customHeight="1">
      <c r="B261" s="32"/>
      <c r="C261" s="174" t="s">
        <v>326</v>
      </c>
      <c r="D261" s="174" t="s">
        <v>392</v>
      </c>
      <c r="E261" s="175" t="s">
        <v>2856</v>
      </c>
      <c r="F261" s="176" t="s">
        <v>2857</v>
      </c>
      <c r="G261" s="177" t="s">
        <v>184</v>
      </c>
      <c r="H261" s="178">
        <v>4.3639999999999999</v>
      </c>
      <c r="I261" s="179"/>
      <c r="J261" s="180">
        <f>ROUND(I261*H261,2)</f>
        <v>0</v>
      </c>
      <c r="K261" s="176" t="s">
        <v>638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335</v>
      </c>
      <c r="AT261" s="142" t="s">
        <v>392</v>
      </c>
      <c r="AU261" s="142" t="s">
        <v>82</v>
      </c>
      <c r="AY261" s="17" t="s">
        <v>146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241</v>
      </c>
      <c r="BM261" s="142" t="s">
        <v>2858</v>
      </c>
    </row>
    <row r="262" spans="2:65" s="12" customFormat="1" ht="11.25">
      <c r="B262" s="148"/>
      <c r="D262" s="149" t="s">
        <v>157</v>
      </c>
      <c r="E262" s="150" t="s">
        <v>19</v>
      </c>
      <c r="F262" s="151" t="s">
        <v>2845</v>
      </c>
      <c r="H262" s="150" t="s">
        <v>19</v>
      </c>
      <c r="I262" s="152"/>
      <c r="L262" s="148"/>
      <c r="M262" s="153"/>
      <c r="T262" s="154"/>
      <c r="AT262" s="150" t="s">
        <v>157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146</v>
      </c>
    </row>
    <row r="263" spans="2:65" s="13" customFormat="1" ht="11.25">
      <c r="B263" s="155"/>
      <c r="D263" s="149" t="s">
        <v>157</v>
      </c>
      <c r="E263" s="156" t="s">
        <v>19</v>
      </c>
      <c r="F263" s="157" t="s">
        <v>2859</v>
      </c>
      <c r="H263" s="158">
        <v>2.2610000000000001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146</v>
      </c>
    </row>
    <row r="264" spans="2:65" s="13" customFormat="1" ht="11.25">
      <c r="B264" s="155"/>
      <c r="D264" s="149" t="s">
        <v>157</v>
      </c>
      <c r="E264" s="156" t="s">
        <v>19</v>
      </c>
      <c r="F264" s="157" t="s">
        <v>2860</v>
      </c>
      <c r="H264" s="158">
        <v>0.41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65" s="13" customFormat="1" ht="11.25">
      <c r="B265" s="155"/>
      <c r="D265" s="149" t="s">
        <v>157</v>
      </c>
      <c r="E265" s="156" t="s">
        <v>19</v>
      </c>
      <c r="F265" s="157" t="s">
        <v>2861</v>
      </c>
      <c r="H265" s="158">
        <v>1.6930000000000001</v>
      </c>
      <c r="I265" s="159"/>
      <c r="L265" s="155"/>
      <c r="M265" s="160"/>
      <c r="T265" s="161"/>
      <c r="AT265" s="156" t="s">
        <v>157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146</v>
      </c>
    </row>
    <row r="266" spans="2:65" s="14" customFormat="1" ht="11.25">
      <c r="B266" s="162"/>
      <c r="D266" s="149" t="s">
        <v>157</v>
      </c>
      <c r="E266" s="163" t="s">
        <v>19</v>
      </c>
      <c r="F266" s="164" t="s">
        <v>161</v>
      </c>
      <c r="H266" s="165">
        <v>4.3639999999999999</v>
      </c>
      <c r="I266" s="166"/>
      <c r="L266" s="162"/>
      <c r="M266" s="167"/>
      <c r="T266" s="168"/>
      <c r="AT266" s="163" t="s">
        <v>157</v>
      </c>
      <c r="AU266" s="163" t="s">
        <v>82</v>
      </c>
      <c r="AV266" s="14" t="s">
        <v>147</v>
      </c>
      <c r="AW266" s="14" t="s">
        <v>33</v>
      </c>
      <c r="AX266" s="14" t="s">
        <v>80</v>
      </c>
      <c r="AY266" s="163" t="s">
        <v>146</v>
      </c>
    </row>
    <row r="267" spans="2:65" s="1" customFormat="1" ht="21.75" customHeight="1">
      <c r="B267" s="32"/>
      <c r="C267" s="131" t="s">
        <v>335</v>
      </c>
      <c r="D267" s="131" t="s">
        <v>149</v>
      </c>
      <c r="E267" s="132" t="s">
        <v>2862</v>
      </c>
      <c r="F267" s="133" t="s">
        <v>2863</v>
      </c>
      <c r="G267" s="134" t="s">
        <v>152</v>
      </c>
      <c r="H267" s="135">
        <v>622.31500000000005</v>
      </c>
      <c r="I267" s="136"/>
      <c r="J267" s="137">
        <f>ROUND(I267*H267,2)</f>
        <v>0</v>
      </c>
      <c r="K267" s="133" t="s">
        <v>638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241</v>
      </c>
      <c r="AT267" s="142" t="s">
        <v>149</v>
      </c>
      <c r="AU267" s="142" t="s">
        <v>82</v>
      </c>
      <c r="AY267" s="17" t="s">
        <v>146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241</v>
      </c>
      <c r="BM267" s="142" t="s">
        <v>2864</v>
      </c>
    </row>
    <row r="268" spans="2:65" s="1" customFormat="1" ht="11.25">
      <c r="B268" s="32"/>
      <c r="D268" s="144" t="s">
        <v>155</v>
      </c>
      <c r="F268" s="145" t="s">
        <v>2865</v>
      </c>
      <c r="I268" s="146"/>
      <c r="L268" s="32"/>
      <c r="M268" s="147"/>
      <c r="T268" s="53"/>
      <c r="AT268" s="17" t="s">
        <v>155</v>
      </c>
      <c r="AU268" s="17" t="s">
        <v>82</v>
      </c>
    </row>
    <row r="269" spans="2:65" s="12" customFormat="1" ht="11.25">
      <c r="B269" s="148"/>
      <c r="D269" s="149" t="s">
        <v>157</v>
      </c>
      <c r="E269" s="150" t="s">
        <v>19</v>
      </c>
      <c r="F269" s="151" t="s">
        <v>604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65" s="13" customFormat="1" ht="11.25">
      <c r="B270" s="155"/>
      <c r="D270" s="149" t="s">
        <v>157</v>
      </c>
      <c r="E270" s="156" t="s">
        <v>19</v>
      </c>
      <c r="F270" s="157" t="s">
        <v>2866</v>
      </c>
      <c r="H270" s="158">
        <v>36.6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65" s="13" customFormat="1" ht="11.25">
      <c r="B271" s="155"/>
      <c r="D271" s="149" t="s">
        <v>157</v>
      </c>
      <c r="E271" s="156" t="s">
        <v>19</v>
      </c>
      <c r="F271" s="157" t="s">
        <v>2867</v>
      </c>
      <c r="H271" s="158">
        <v>37.450000000000003</v>
      </c>
      <c r="I271" s="159"/>
      <c r="L271" s="155"/>
      <c r="M271" s="160"/>
      <c r="T271" s="161"/>
      <c r="AT271" s="156" t="s">
        <v>157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146</v>
      </c>
    </row>
    <row r="272" spans="2:65" s="13" customFormat="1" ht="11.25">
      <c r="B272" s="155"/>
      <c r="D272" s="149" t="s">
        <v>157</v>
      </c>
      <c r="E272" s="156" t="s">
        <v>19</v>
      </c>
      <c r="F272" s="157" t="s">
        <v>2868</v>
      </c>
      <c r="H272" s="158">
        <v>132.5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2869</v>
      </c>
      <c r="H273" s="158">
        <v>128.125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2870</v>
      </c>
      <c r="H274" s="158">
        <v>136.77000000000001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2871</v>
      </c>
      <c r="H275" s="158">
        <v>150.87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622.31500000000005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74" t="s">
        <v>340</v>
      </c>
      <c r="D277" s="174" t="s">
        <v>392</v>
      </c>
      <c r="E277" s="175" t="s">
        <v>2872</v>
      </c>
      <c r="F277" s="176" t="s">
        <v>2873</v>
      </c>
      <c r="G277" s="177" t="s">
        <v>184</v>
      </c>
      <c r="H277" s="178">
        <v>5.774</v>
      </c>
      <c r="I277" s="179"/>
      <c r="J277" s="180">
        <f>ROUND(I277*H277,2)</f>
        <v>0</v>
      </c>
      <c r="K277" s="176" t="s">
        <v>638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335</v>
      </c>
      <c r="AT277" s="142" t="s">
        <v>392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241</v>
      </c>
      <c r="BM277" s="142" t="s">
        <v>2874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2875</v>
      </c>
      <c r="H278" s="158">
        <v>0.90700000000000003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2876</v>
      </c>
      <c r="H279" s="158">
        <v>0.88800000000000001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2877</v>
      </c>
      <c r="H280" s="158">
        <v>1.8520000000000001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2878</v>
      </c>
      <c r="H281" s="158">
        <v>0.52900000000000003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3" customFormat="1" ht="11.25">
      <c r="B282" s="155"/>
      <c r="D282" s="149" t="s">
        <v>157</v>
      </c>
      <c r="E282" s="156" t="s">
        <v>19</v>
      </c>
      <c r="F282" s="157" t="s">
        <v>2879</v>
      </c>
      <c r="H282" s="158">
        <v>0.51800000000000002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3" customFormat="1" ht="11.25">
      <c r="B283" s="155"/>
      <c r="D283" s="149" t="s">
        <v>157</v>
      </c>
      <c r="E283" s="156" t="s">
        <v>19</v>
      </c>
      <c r="F283" s="157" t="s">
        <v>2880</v>
      </c>
      <c r="H283" s="158">
        <v>1.08</v>
      </c>
      <c r="I283" s="159"/>
      <c r="L283" s="155"/>
      <c r="M283" s="160"/>
      <c r="T283" s="161"/>
      <c r="AT283" s="156" t="s">
        <v>157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146</v>
      </c>
    </row>
    <row r="284" spans="2:65" s="14" customFormat="1" ht="11.25">
      <c r="B284" s="162"/>
      <c r="D284" s="149" t="s">
        <v>157</v>
      </c>
      <c r="E284" s="163" t="s">
        <v>19</v>
      </c>
      <c r="F284" s="164" t="s">
        <v>161</v>
      </c>
      <c r="H284" s="165">
        <v>5.774</v>
      </c>
      <c r="I284" s="166"/>
      <c r="L284" s="162"/>
      <c r="M284" s="167"/>
      <c r="T284" s="168"/>
      <c r="AT284" s="163" t="s">
        <v>157</v>
      </c>
      <c r="AU284" s="163" t="s">
        <v>82</v>
      </c>
      <c r="AV284" s="14" t="s">
        <v>147</v>
      </c>
      <c r="AW284" s="14" t="s">
        <v>33</v>
      </c>
      <c r="AX284" s="14" t="s">
        <v>80</v>
      </c>
      <c r="AY284" s="163" t="s">
        <v>146</v>
      </c>
    </row>
    <row r="285" spans="2:65" s="1" customFormat="1" ht="16.5" customHeight="1">
      <c r="B285" s="32"/>
      <c r="C285" s="131" t="s">
        <v>346</v>
      </c>
      <c r="D285" s="131" t="s">
        <v>149</v>
      </c>
      <c r="E285" s="132" t="s">
        <v>2881</v>
      </c>
      <c r="F285" s="133" t="s">
        <v>2882</v>
      </c>
      <c r="G285" s="134" t="s">
        <v>297</v>
      </c>
      <c r="H285" s="135">
        <v>195.7</v>
      </c>
      <c r="I285" s="136"/>
      <c r="J285" s="137">
        <f>ROUND(I285*H285,2)</f>
        <v>0</v>
      </c>
      <c r="K285" s="133" t="s">
        <v>638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241</v>
      </c>
      <c r="AT285" s="142" t="s">
        <v>149</v>
      </c>
      <c r="AU285" s="142" t="s">
        <v>82</v>
      </c>
      <c r="AY285" s="17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241</v>
      </c>
      <c r="BM285" s="142" t="s">
        <v>2883</v>
      </c>
    </row>
    <row r="286" spans="2:65" s="1" customFormat="1" ht="11.25">
      <c r="B286" s="32"/>
      <c r="D286" s="144" t="s">
        <v>155</v>
      </c>
      <c r="F286" s="145" t="s">
        <v>2884</v>
      </c>
      <c r="I286" s="146"/>
      <c r="L286" s="32"/>
      <c r="M286" s="147"/>
      <c r="T286" s="53"/>
      <c r="AT286" s="17" t="s">
        <v>155</v>
      </c>
      <c r="AU286" s="17" t="s">
        <v>82</v>
      </c>
    </row>
    <row r="287" spans="2:65" s="12" customFormat="1" ht="11.25">
      <c r="B287" s="148"/>
      <c r="D287" s="149" t="s">
        <v>157</v>
      </c>
      <c r="E287" s="150" t="s">
        <v>19</v>
      </c>
      <c r="F287" s="151" t="s">
        <v>2885</v>
      </c>
      <c r="H287" s="150" t="s">
        <v>19</v>
      </c>
      <c r="I287" s="152"/>
      <c r="L287" s="148"/>
      <c r="M287" s="153"/>
      <c r="T287" s="154"/>
      <c r="AT287" s="150" t="s">
        <v>157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2886</v>
      </c>
      <c r="H288" s="158">
        <v>195.7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146</v>
      </c>
    </row>
    <row r="289" spans="2:65" s="1" customFormat="1" ht="16.5" customHeight="1">
      <c r="B289" s="32"/>
      <c r="C289" s="174" t="s">
        <v>352</v>
      </c>
      <c r="D289" s="174" t="s">
        <v>392</v>
      </c>
      <c r="E289" s="175" t="s">
        <v>2887</v>
      </c>
      <c r="F289" s="176" t="s">
        <v>2888</v>
      </c>
      <c r="G289" s="177" t="s">
        <v>184</v>
      </c>
      <c r="H289" s="178">
        <v>0.49299999999999999</v>
      </c>
      <c r="I289" s="179"/>
      <c r="J289" s="180">
        <f>ROUND(I289*H289,2)</f>
        <v>0</v>
      </c>
      <c r="K289" s="176" t="s">
        <v>638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335</v>
      </c>
      <c r="AT289" s="142" t="s">
        <v>392</v>
      </c>
      <c r="AU289" s="142" t="s">
        <v>82</v>
      </c>
      <c r="AY289" s="17" t="s">
        <v>146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241</v>
      </c>
      <c r="BM289" s="142" t="s">
        <v>2889</v>
      </c>
    </row>
    <row r="290" spans="2:65" s="13" customFormat="1" ht="11.25">
      <c r="B290" s="155"/>
      <c r="D290" s="149" t="s">
        <v>157</v>
      </c>
      <c r="E290" s="156" t="s">
        <v>19</v>
      </c>
      <c r="F290" s="157" t="s">
        <v>2890</v>
      </c>
      <c r="H290" s="158">
        <v>0.49299999999999999</v>
      </c>
      <c r="I290" s="159"/>
      <c r="L290" s="155"/>
      <c r="M290" s="160"/>
      <c r="T290" s="161"/>
      <c r="AT290" s="156" t="s">
        <v>157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146</v>
      </c>
    </row>
    <row r="291" spans="2:65" s="1" customFormat="1" ht="21.75" customHeight="1">
      <c r="B291" s="32"/>
      <c r="C291" s="131" t="s">
        <v>615</v>
      </c>
      <c r="D291" s="131" t="s">
        <v>149</v>
      </c>
      <c r="E291" s="132" t="s">
        <v>2891</v>
      </c>
      <c r="F291" s="133" t="s">
        <v>2892</v>
      </c>
      <c r="G291" s="134" t="s">
        <v>184</v>
      </c>
      <c r="H291" s="135">
        <v>15.513</v>
      </c>
      <c r="I291" s="136"/>
      <c r="J291" s="137">
        <f>ROUND(I291*H291,2)</f>
        <v>0</v>
      </c>
      <c r="K291" s="133" t="s">
        <v>638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241</v>
      </c>
      <c r="AT291" s="142" t="s">
        <v>149</v>
      </c>
      <c r="AU291" s="142" t="s">
        <v>82</v>
      </c>
      <c r="AY291" s="17" t="s">
        <v>146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241</v>
      </c>
      <c r="BM291" s="142" t="s">
        <v>2893</v>
      </c>
    </row>
    <row r="292" spans="2:65" s="1" customFormat="1" ht="11.25">
      <c r="B292" s="32"/>
      <c r="D292" s="144" t="s">
        <v>155</v>
      </c>
      <c r="F292" s="145" t="s">
        <v>2894</v>
      </c>
      <c r="I292" s="146"/>
      <c r="L292" s="32"/>
      <c r="M292" s="147"/>
      <c r="T292" s="53"/>
      <c r="AT292" s="17" t="s">
        <v>155</v>
      </c>
      <c r="AU292" s="17" t="s">
        <v>82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1532</v>
      </c>
      <c r="H293" s="158">
        <v>4.8819999999999997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1533</v>
      </c>
      <c r="H294" s="158">
        <v>4.3639999999999999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2826</v>
      </c>
      <c r="H295" s="158">
        <v>5.774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2827</v>
      </c>
      <c r="H296" s="158">
        <v>0.49299999999999999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4" customFormat="1" ht="11.25">
      <c r="B297" s="162"/>
      <c r="D297" s="149" t="s">
        <v>157</v>
      </c>
      <c r="E297" s="163" t="s">
        <v>19</v>
      </c>
      <c r="F297" s="164" t="s">
        <v>161</v>
      </c>
      <c r="H297" s="165">
        <v>15.513</v>
      </c>
      <c r="I297" s="166"/>
      <c r="L297" s="162"/>
      <c r="M297" s="167"/>
      <c r="T297" s="168"/>
      <c r="AT297" s="163" t="s">
        <v>157</v>
      </c>
      <c r="AU297" s="163" t="s">
        <v>82</v>
      </c>
      <c r="AV297" s="14" t="s">
        <v>147</v>
      </c>
      <c r="AW297" s="14" t="s">
        <v>33</v>
      </c>
      <c r="AX297" s="14" t="s">
        <v>80</v>
      </c>
      <c r="AY297" s="163" t="s">
        <v>146</v>
      </c>
    </row>
    <row r="298" spans="2:65" s="1" customFormat="1" ht="24.2" customHeight="1">
      <c r="B298" s="32"/>
      <c r="C298" s="131" t="s">
        <v>620</v>
      </c>
      <c r="D298" s="131" t="s">
        <v>149</v>
      </c>
      <c r="E298" s="132" t="s">
        <v>1559</v>
      </c>
      <c r="F298" s="133" t="s">
        <v>1560</v>
      </c>
      <c r="G298" s="134" t="s">
        <v>213</v>
      </c>
      <c r="H298" s="135">
        <v>8.9149999999999991</v>
      </c>
      <c r="I298" s="136"/>
      <c r="J298" s="137">
        <f>ROUND(I298*H298,2)</f>
        <v>0</v>
      </c>
      <c r="K298" s="133" t="s">
        <v>153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241</v>
      </c>
      <c r="AT298" s="142" t="s">
        <v>149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241</v>
      </c>
      <c r="BM298" s="142" t="s">
        <v>2895</v>
      </c>
    </row>
    <row r="299" spans="2:65" s="1" customFormat="1" ht="11.25">
      <c r="B299" s="32"/>
      <c r="D299" s="144" t="s">
        <v>155</v>
      </c>
      <c r="F299" s="145" t="s">
        <v>2896</v>
      </c>
      <c r="I299" s="146"/>
      <c r="L299" s="32"/>
      <c r="M299" s="147"/>
      <c r="T299" s="53"/>
      <c r="AT299" s="17" t="s">
        <v>155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1679</v>
      </c>
      <c r="F300" s="129" t="s">
        <v>1680</v>
      </c>
      <c r="I300" s="122"/>
      <c r="J300" s="130">
        <f>BK300</f>
        <v>0</v>
      </c>
      <c r="L300" s="119"/>
      <c r="M300" s="124"/>
      <c r="P300" s="125">
        <f>SUM(P301:P330)</f>
        <v>0</v>
      </c>
      <c r="R300" s="125">
        <f>SUM(R301:R330)</f>
        <v>0.93387140000000002</v>
      </c>
      <c r="T300" s="126">
        <f>SUM(T301:T330)</f>
        <v>0</v>
      </c>
      <c r="AR300" s="120" t="s">
        <v>82</v>
      </c>
      <c r="AT300" s="127" t="s">
        <v>71</v>
      </c>
      <c r="AU300" s="127" t="s">
        <v>80</v>
      </c>
      <c r="AY300" s="120" t="s">
        <v>146</v>
      </c>
      <c r="BK300" s="128">
        <f>SUM(BK301:BK330)</f>
        <v>0</v>
      </c>
    </row>
    <row r="301" spans="2:65" s="1" customFormat="1" ht="24.2" customHeight="1">
      <c r="B301" s="32"/>
      <c r="C301" s="131" t="s">
        <v>625</v>
      </c>
      <c r="D301" s="131" t="s">
        <v>149</v>
      </c>
      <c r="E301" s="132" t="s">
        <v>2897</v>
      </c>
      <c r="F301" s="133" t="s">
        <v>2898</v>
      </c>
      <c r="G301" s="134" t="s">
        <v>297</v>
      </c>
      <c r="H301" s="135">
        <v>23.2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241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241</v>
      </c>
      <c r="BM301" s="142" t="s">
        <v>2899</v>
      </c>
    </row>
    <row r="302" spans="2:65" s="1" customFormat="1" ht="11.25">
      <c r="B302" s="32"/>
      <c r="D302" s="144" t="s">
        <v>155</v>
      </c>
      <c r="F302" s="145" t="s">
        <v>2900</v>
      </c>
      <c r="I302" s="146"/>
      <c r="L302" s="32"/>
      <c r="M302" s="147"/>
      <c r="T302" s="53"/>
      <c r="AT302" s="17" t="s">
        <v>155</v>
      </c>
      <c r="AU302" s="17" t="s">
        <v>82</v>
      </c>
    </row>
    <row r="303" spans="2:65" s="12" customFormat="1" ht="11.25">
      <c r="B303" s="148"/>
      <c r="D303" s="149" t="s">
        <v>157</v>
      </c>
      <c r="E303" s="150" t="s">
        <v>19</v>
      </c>
      <c r="F303" s="151" t="s">
        <v>2901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65" s="13" customFormat="1" ht="11.25">
      <c r="B304" s="155"/>
      <c r="D304" s="149" t="s">
        <v>157</v>
      </c>
      <c r="E304" s="156" t="s">
        <v>19</v>
      </c>
      <c r="F304" s="157" t="s">
        <v>2902</v>
      </c>
      <c r="H304" s="158">
        <v>23.2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146</v>
      </c>
    </row>
    <row r="305" spans="2:65" s="1" customFormat="1" ht="24.2" customHeight="1">
      <c r="B305" s="32"/>
      <c r="C305" s="131" t="s">
        <v>736</v>
      </c>
      <c r="D305" s="131" t="s">
        <v>149</v>
      </c>
      <c r="E305" s="132" t="s">
        <v>2903</v>
      </c>
      <c r="F305" s="133" t="s">
        <v>2904</v>
      </c>
      <c r="G305" s="134" t="s">
        <v>297</v>
      </c>
      <c r="H305" s="135">
        <v>46.6</v>
      </c>
      <c r="I305" s="136"/>
      <c r="J305" s="137">
        <f>ROUND(I305*H305,2)</f>
        <v>0</v>
      </c>
      <c r="K305" s="133" t="s">
        <v>638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241</v>
      </c>
      <c r="AT305" s="142" t="s">
        <v>149</v>
      </c>
      <c r="AU305" s="142" t="s">
        <v>82</v>
      </c>
      <c r="AY305" s="17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241</v>
      </c>
      <c r="BM305" s="142" t="s">
        <v>2905</v>
      </c>
    </row>
    <row r="306" spans="2:65" s="1" customFormat="1" ht="11.25">
      <c r="B306" s="32"/>
      <c r="D306" s="144" t="s">
        <v>155</v>
      </c>
      <c r="F306" s="145" t="s">
        <v>2906</v>
      </c>
      <c r="I306" s="146"/>
      <c r="L306" s="32"/>
      <c r="M306" s="147"/>
      <c r="T306" s="53"/>
      <c r="AT306" s="17" t="s">
        <v>155</v>
      </c>
      <c r="AU306" s="17" t="s">
        <v>82</v>
      </c>
    </row>
    <row r="307" spans="2:65" s="12" customFormat="1" ht="11.25">
      <c r="B307" s="148"/>
      <c r="D307" s="149" t="s">
        <v>157</v>
      </c>
      <c r="E307" s="150" t="s">
        <v>19</v>
      </c>
      <c r="F307" s="151" t="s">
        <v>2907</v>
      </c>
      <c r="H307" s="150" t="s">
        <v>19</v>
      </c>
      <c r="I307" s="152"/>
      <c r="L307" s="148"/>
      <c r="M307" s="153"/>
      <c r="T307" s="154"/>
      <c r="AT307" s="150" t="s">
        <v>157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2908</v>
      </c>
      <c r="H308" s="158">
        <v>46.6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146</v>
      </c>
    </row>
    <row r="309" spans="2:65" s="1" customFormat="1" ht="16.5" customHeight="1">
      <c r="B309" s="32"/>
      <c r="C309" s="131" t="s">
        <v>847</v>
      </c>
      <c r="D309" s="131" t="s">
        <v>149</v>
      </c>
      <c r="E309" s="132" t="s">
        <v>2909</v>
      </c>
      <c r="F309" s="133" t="s">
        <v>2910</v>
      </c>
      <c r="G309" s="134" t="s">
        <v>787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241</v>
      </c>
      <c r="AT309" s="142" t="s">
        <v>149</v>
      </c>
      <c r="AU309" s="142" t="s">
        <v>82</v>
      </c>
      <c r="AY309" s="17" t="s">
        <v>146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241</v>
      </c>
      <c r="BM309" s="142" t="s">
        <v>2911</v>
      </c>
    </row>
    <row r="310" spans="2:65" s="12" customFormat="1" ht="11.25">
      <c r="B310" s="148"/>
      <c r="D310" s="149" t="s">
        <v>157</v>
      </c>
      <c r="E310" s="150" t="s">
        <v>19</v>
      </c>
      <c r="F310" s="151" t="s">
        <v>2912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 ht="11.25">
      <c r="B311" s="155"/>
      <c r="D311" s="149" t="s">
        <v>157</v>
      </c>
      <c r="E311" s="156" t="s">
        <v>19</v>
      </c>
      <c r="F311" s="157" t="s">
        <v>2913</v>
      </c>
      <c r="H311" s="158">
        <v>3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146</v>
      </c>
    </row>
    <row r="312" spans="2:65" s="1" customFormat="1" ht="24.2" customHeight="1">
      <c r="B312" s="32"/>
      <c r="C312" s="131" t="s">
        <v>855</v>
      </c>
      <c r="D312" s="131" t="s">
        <v>149</v>
      </c>
      <c r="E312" s="132" t="s">
        <v>2914</v>
      </c>
      <c r="F312" s="133" t="s">
        <v>2915</v>
      </c>
      <c r="G312" s="134" t="s">
        <v>297</v>
      </c>
      <c r="H312" s="135">
        <v>47</v>
      </c>
      <c r="I312" s="136"/>
      <c r="J312" s="137">
        <f>ROUND(I312*H312,2)</f>
        <v>0</v>
      </c>
      <c r="K312" s="133" t="s">
        <v>638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241</v>
      </c>
      <c r="AT312" s="142" t="s">
        <v>149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2916</v>
      </c>
    </row>
    <row r="313" spans="2:65" s="1" customFormat="1" ht="11.25">
      <c r="B313" s="32"/>
      <c r="D313" s="144" t="s">
        <v>155</v>
      </c>
      <c r="F313" s="145" t="s">
        <v>2917</v>
      </c>
      <c r="I313" s="146"/>
      <c r="L313" s="32"/>
      <c r="M313" s="147"/>
      <c r="T313" s="53"/>
      <c r="AT313" s="17" t="s">
        <v>155</v>
      </c>
      <c r="AU313" s="17" t="s">
        <v>82</v>
      </c>
    </row>
    <row r="314" spans="2:65" s="12" customFormat="1" ht="11.25">
      <c r="B314" s="148"/>
      <c r="D314" s="149" t="s">
        <v>157</v>
      </c>
      <c r="E314" s="150" t="s">
        <v>19</v>
      </c>
      <c r="F314" s="151" t="s">
        <v>2918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 ht="11.25">
      <c r="B315" s="155"/>
      <c r="D315" s="149" t="s">
        <v>157</v>
      </c>
      <c r="E315" s="156" t="s">
        <v>19</v>
      </c>
      <c r="F315" s="157" t="s">
        <v>886</v>
      </c>
      <c r="H315" s="158">
        <v>47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146</v>
      </c>
    </row>
    <row r="316" spans="2:65" s="1" customFormat="1" ht="24.2" customHeight="1">
      <c r="B316" s="32"/>
      <c r="C316" s="131" t="s">
        <v>863</v>
      </c>
      <c r="D316" s="131" t="s">
        <v>149</v>
      </c>
      <c r="E316" s="132" t="s">
        <v>2919</v>
      </c>
      <c r="F316" s="133" t="s">
        <v>2920</v>
      </c>
      <c r="G316" s="134" t="s">
        <v>787</v>
      </c>
      <c r="H316" s="135">
        <v>6</v>
      </c>
      <c r="I316" s="136"/>
      <c r="J316" s="137">
        <f>ROUND(I316*H316,2)</f>
        <v>0</v>
      </c>
      <c r="K316" s="133" t="s">
        <v>638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241</v>
      </c>
      <c r="AT316" s="142" t="s">
        <v>149</v>
      </c>
      <c r="AU316" s="142" t="s">
        <v>82</v>
      </c>
      <c r="AY316" s="17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241</v>
      </c>
      <c r="BM316" s="142" t="s">
        <v>2921</v>
      </c>
    </row>
    <row r="317" spans="2:65" s="1" customFormat="1" ht="11.25">
      <c r="B317" s="32"/>
      <c r="D317" s="144" t="s">
        <v>155</v>
      </c>
      <c r="F317" s="145" t="s">
        <v>2922</v>
      </c>
      <c r="I317" s="146"/>
      <c r="L317" s="32"/>
      <c r="M317" s="147"/>
      <c r="T317" s="53"/>
      <c r="AT317" s="17" t="s">
        <v>155</v>
      </c>
      <c r="AU317" s="17" t="s">
        <v>82</v>
      </c>
    </row>
    <row r="318" spans="2:65" s="12" customFormat="1" ht="11.25">
      <c r="B318" s="148"/>
      <c r="D318" s="149" t="s">
        <v>157</v>
      </c>
      <c r="E318" s="150" t="s">
        <v>19</v>
      </c>
      <c r="F318" s="151" t="s">
        <v>2918</v>
      </c>
      <c r="H318" s="150" t="s">
        <v>19</v>
      </c>
      <c r="I318" s="152"/>
      <c r="L318" s="148"/>
      <c r="M318" s="153"/>
      <c r="T318" s="154"/>
      <c r="AT318" s="150" t="s">
        <v>157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146</v>
      </c>
    </row>
    <row r="319" spans="2:65" s="13" customFormat="1" ht="11.25">
      <c r="B319" s="155"/>
      <c r="D319" s="149" t="s">
        <v>157</v>
      </c>
      <c r="E319" s="156" t="s">
        <v>19</v>
      </c>
      <c r="F319" s="157" t="s">
        <v>188</v>
      </c>
      <c r="H319" s="158">
        <v>6</v>
      </c>
      <c r="I319" s="159"/>
      <c r="L319" s="155"/>
      <c r="M319" s="160"/>
      <c r="T319" s="161"/>
      <c r="AT319" s="156" t="s">
        <v>157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146</v>
      </c>
    </row>
    <row r="320" spans="2:65" s="1" customFormat="1" ht="21.75" customHeight="1">
      <c r="B320" s="32"/>
      <c r="C320" s="131" t="s">
        <v>868</v>
      </c>
      <c r="D320" s="131" t="s">
        <v>149</v>
      </c>
      <c r="E320" s="132" t="s">
        <v>2923</v>
      </c>
      <c r="F320" s="133" t="s">
        <v>2924</v>
      </c>
      <c r="G320" s="134" t="s">
        <v>297</v>
      </c>
      <c r="H320" s="135">
        <v>34</v>
      </c>
      <c r="I320" s="136"/>
      <c r="J320" s="137">
        <f>ROUND(I320*H320,2)</f>
        <v>0</v>
      </c>
      <c r="K320" s="133" t="s">
        <v>638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241</v>
      </c>
      <c r="AT320" s="142" t="s">
        <v>149</v>
      </c>
      <c r="AU320" s="142" t="s">
        <v>82</v>
      </c>
      <c r="AY320" s="17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241</v>
      </c>
      <c r="BM320" s="142" t="s">
        <v>2925</v>
      </c>
    </row>
    <row r="321" spans="2:65" s="1" customFormat="1" ht="11.25">
      <c r="B321" s="32"/>
      <c r="D321" s="144" t="s">
        <v>155</v>
      </c>
      <c r="F321" s="145" t="s">
        <v>2926</v>
      </c>
      <c r="I321" s="146"/>
      <c r="L321" s="32"/>
      <c r="M321" s="147"/>
      <c r="T321" s="53"/>
      <c r="AT321" s="17" t="s">
        <v>155</v>
      </c>
      <c r="AU321" s="17" t="s">
        <v>82</v>
      </c>
    </row>
    <row r="322" spans="2:65" s="12" customFormat="1" ht="11.25">
      <c r="B322" s="148"/>
      <c r="D322" s="149" t="s">
        <v>157</v>
      </c>
      <c r="E322" s="150" t="s">
        <v>19</v>
      </c>
      <c r="F322" s="151" t="s">
        <v>2927</v>
      </c>
      <c r="H322" s="150" t="s">
        <v>19</v>
      </c>
      <c r="I322" s="152"/>
      <c r="L322" s="148"/>
      <c r="M322" s="153"/>
      <c r="T322" s="154"/>
      <c r="AT322" s="150" t="s">
        <v>157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146</v>
      </c>
    </row>
    <row r="323" spans="2:65" s="13" customFormat="1" ht="11.25">
      <c r="B323" s="155"/>
      <c r="D323" s="149" t="s">
        <v>157</v>
      </c>
      <c r="E323" s="156" t="s">
        <v>19</v>
      </c>
      <c r="F323" s="157" t="s">
        <v>346</v>
      </c>
      <c r="H323" s="158">
        <v>34</v>
      </c>
      <c r="I323" s="159"/>
      <c r="L323" s="155"/>
      <c r="M323" s="160"/>
      <c r="T323" s="161"/>
      <c r="AT323" s="156" t="s">
        <v>157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146</v>
      </c>
    </row>
    <row r="324" spans="2:65" s="1" customFormat="1" ht="16.5" customHeight="1">
      <c r="B324" s="32"/>
      <c r="C324" s="131" t="s">
        <v>878</v>
      </c>
      <c r="D324" s="131" t="s">
        <v>149</v>
      </c>
      <c r="E324" s="132" t="s">
        <v>2928</v>
      </c>
      <c r="F324" s="133" t="s">
        <v>2929</v>
      </c>
      <c r="G324" s="134" t="s">
        <v>297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241</v>
      </c>
      <c r="AT324" s="142" t="s">
        <v>149</v>
      </c>
      <c r="AU324" s="142" t="s">
        <v>82</v>
      </c>
      <c r="AY324" s="17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241</v>
      </c>
      <c r="BM324" s="142" t="s">
        <v>2930</v>
      </c>
    </row>
    <row r="325" spans="2:65" s="1" customFormat="1" ht="21.75" customHeight="1">
      <c r="B325" s="32"/>
      <c r="C325" s="131" t="s">
        <v>882</v>
      </c>
      <c r="D325" s="131" t="s">
        <v>149</v>
      </c>
      <c r="E325" s="132" t="s">
        <v>2931</v>
      </c>
      <c r="F325" s="133" t="s">
        <v>2932</v>
      </c>
      <c r="G325" s="134" t="s">
        <v>297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241</v>
      </c>
      <c r="AT325" s="142" t="s">
        <v>149</v>
      </c>
      <c r="AU325" s="142" t="s">
        <v>82</v>
      </c>
      <c r="AY325" s="17" t="s">
        <v>146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241</v>
      </c>
      <c r="BM325" s="142" t="s">
        <v>2933</v>
      </c>
    </row>
    <row r="326" spans="2:65" s="12" customFormat="1" ht="11.25">
      <c r="B326" s="148"/>
      <c r="D326" s="149" t="s">
        <v>157</v>
      </c>
      <c r="E326" s="150" t="s">
        <v>19</v>
      </c>
      <c r="F326" s="151" t="s">
        <v>2934</v>
      </c>
      <c r="H326" s="150" t="s">
        <v>19</v>
      </c>
      <c r="I326" s="152"/>
      <c r="L326" s="148"/>
      <c r="M326" s="153"/>
      <c r="T326" s="154"/>
      <c r="AT326" s="150" t="s">
        <v>157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146</v>
      </c>
    </row>
    <row r="327" spans="2:65" s="12" customFormat="1" ht="11.25">
      <c r="B327" s="148"/>
      <c r="D327" s="149" t="s">
        <v>157</v>
      </c>
      <c r="E327" s="150" t="s">
        <v>19</v>
      </c>
      <c r="F327" s="151" t="s">
        <v>2935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65" s="13" customFormat="1" ht="11.25">
      <c r="B328" s="155"/>
      <c r="D328" s="149" t="s">
        <v>157</v>
      </c>
      <c r="E328" s="156" t="s">
        <v>19</v>
      </c>
      <c r="F328" s="157" t="s">
        <v>2936</v>
      </c>
      <c r="H328" s="158">
        <v>205.364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146</v>
      </c>
    </row>
    <row r="329" spans="2:65" s="1" customFormat="1" ht="24.2" customHeight="1">
      <c r="B329" s="32"/>
      <c r="C329" s="131" t="s">
        <v>886</v>
      </c>
      <c r="D329" s="131" t="s">
        <v>149</v>
      </c>
      <c r="E329" s="132" t="s">
        <v>1722</v>
      </c>
      <c r="F329" s="133" t="s">
        <v>1723</v>
      </c>
      <c r="G329" s="134" t="s">
        <v>213</v>
      </c>
      <c r="H329" s="135">
        <v>0.64500000000000002</v>
      </c>
      <c r="I329" s="136"/>
      <c r="J329" s="137">
        <f>ROUND(I329*H329,2)</f>
        <v>0</v>
      </c>
      <c r="K329" s="133" t="s">
        <v>638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241</v>
      </c>
      <c r="AT329" s="142" t="s">
        <v>149</v>
      </c>
      <c r="AU329" s="142" t="s">
        <v>82</v>
      </c>
      <c r="AY329" s="17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241</v>
      </c>
      <c r="BM329" s="142" t="s">
        <v>2937</v>
      </c>
    </row>
    <row r="330" spans="2:65" s="1" customFormat="1" ht="11.25">
      <c r="B330" s="32"/>
      <c r="D330" s="144" t="s">
        <v>155</v>
      </c>
      <c r="F330" s="145" t="s">
        <v>1725</v>
      </c>
      <c r="I330" s="146"/>
      <c r="L330" s="32"/>
      <c r="M330" s="147"/>
      <c r="T330" s="53"/>
      <c r="AT330" s="17" t="s">
        <v>155</v>
      </c>
      <c r="AU330" s="17" t="s">
        <v>82</v>
      </c>
    </row>
    <row r="331" spans="2:65" s="11" customFormat="1" ht="22.9" customHeight="1">
      <c r="B331" s="119"/>
      <c r="D331" s="120" t="s">
        <v>71</v>
      </c>
      <c r="E331" s="129" t="s">
        <v>310</v>
      </c>
      <c r="F331" s="129" t="s">
        <v>311</v>
      </c>
      <c r="I331" s="122"/>
      <c r="J331" s="130">
        <f>BK331</f>
        <v>0</v>
      </c>
      <c r="L331" s="119"/>
      <c r="M331" s="124"/>
      <c r="P331" s="125">
        <f>SUM(P332:P356)</f>
        <v>0</v>
      </c>
      <c r="R331" s="125">
        <f>SUM(R332:R356)</f>
        <v>7.7658839999999993E-2</v>
      </c>
      <c r="T331" s="126">
        <f>SUM(T332:T356)</f>
        <v>0</v>
      </c>
      <c r="AR331" s="120" t="s">
        <v>82</v>
      </c>
      <c r="AT331" s="127" t="s">
        <v>71</v>
      </c>
      <c r="AU331" s="127" t="s">
        <v>80</v>
      </c>
      <c r="AY331" s="120" t="s">
        <v>146</v>
      </c>
      <c r="BK331" s="128">
        <f>SUM(BK332:BK356)</f>
        <v>0</v>
      </c>
    </row>
    <row r="332" spans="2:65" s="1" customFormat="1" ht="21.75" customHeight="1">
      <c r="B332" s="32"/>
      <c r="C332" s="131" t="s">
        <v>890</v>
      </c>
      <c r="D332" s="131" t="s">
        <v>149</v>
      </c>
      <c r="E332" s="132" t="s">
        <v>2938</v>
      </c>
      <c r="F332" s="133" t="s">
        <v>2939</v>
      </c>
      <c r="G332" s="134" t="s">
        <v>152</v>
      </c>
      <c r="H332" s="135">
        <v>504.27800000000002</v>
      </c>
      <c r="I332" s="136"/>
      <c r="J332" s="137">
        <f>ROUND(I332*H332,2)</f>
        <v>0</v>
      </c>
      <c r="K332" s="133" t="s">
        <v>638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241</v>
      </c>
      <c r="AT332" s="142" t="s">
        <v>149</v>
      </c>
      <c r="AU332" s="142" t="s">
        <v>82</v>
      </c>
      <c r="AY332" s="17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241</v>
      </c>
      <c r="BM332" s="142" t="s">
        <v>2940</v>
      </c>
    </row>
    <row r="333" spans="2:65" s="1" customFormat="1" ht="11.25">
      <c r="B333" s="32"/>
      <c r="D333" s="144" t="s">
        <v>155</v>
      </c>
      <c r="F333" s="145" t="s">
        <v>2941</v>
      </c>
      <c r="I333" s="146"/>
      <c r="L333" s="32"/>
      <c r="M333" s="147"/>
      <c r="T333" s="53"/>
      <c r="AT333" s="17" t="s">
        <v>155</v>
      </c>
      <c r="AU333" s="17" t="s">
        <v>82</v>
      </c>
    </row>
    <row r="334" spans="2:65" s="12" customFormat="1" ht="11.25">
      <c r="B334" s="148"/>
      <c r="D334" s="149" t="s">
        <v>157</v>
      </c>
      <c r="E334" s="150" t="s">
        <v>19</v>
      </c>
      <c r="F334" s="151" t="s">
        <v>604</v>
      </c>
      <c r="H334" s="150" t="s">
        <v>19</v>
      </c>
      <c r="I334" s="152"/>
      <c r="L334" s="148"/>
      <c r="M334" s="153"/>
      <c r="T334" s="154"/>
      <c r="AT334" s="150" t="s">
        <v>157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146</v>
      </c>
    </row>
    <row r="335" spans="2:65" s="13" customFormat="1" ht="11.25">
      <c r="B335" s="155"/>
      <c r="D335" s="149" t="s">
        <v>157</v>
      </c>
      <c r="E335" s="156" t="s">
        <v>19</v>
      </c>
      <c r="F335" s="157" t="s">
        <v>605</v>
      </c>
      <c r="H335" s="158">
        <v>18.3</v>
      </c>
      <c r="I335" s="159"/>
      <c r="L335" s="155"/>
      <c r="M335" s="160"/>
      <c r="T335" s="161"/>
      <c r="AT335" s="156" t="s">
        <v>157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146</v>
      </c>
    </row>
    <row r="336" spans="2:65" s="13" customFormat="1" ht="11.25">
      <c r="B336" s="155"/>
      <c r="D336" s="149" t="s">
        <v>157</v>
      </c>
      <c r="E336" s="156" t="s">
        <v>19</v>
      </c>
      <c r="F336" s="157" t="s">
        <v>606</v>
      </c>
      <c r="H336" s="158">
        <v>18.725000000000001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3" customFormat="1" ht="11.25">
      <c r="B337" s="155"/>
      <c r="D337" s="149" t="s">
        <v>157</v>
      </c>
      <c r="E337" s="156" t="s">
        <v>19</v>
      </c>
      <c r="F337" s="157" t="s">
        <v>607</v>
      </c>
      <c r="H337" s="158">
        <v>66.25</v>
      </c>
      <c r="I337" s="159"/>
      <c r="L337" s="155"/>
      <c r="M337" s="160"/>
      <c r="T337" s="161"/>
      <c r="AT337" s="156" t="s">
        <v>157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146</v>
      </c>
    </row>
    <row r="338" spans="2:65" s="13" customFormat="1" ht="11.25">
      <c r="B338" s="155"/>
      <c r="D338" s="149" t="s">
        <v>157</v>
      </c>
      <c r="E338" s="156" t="s">
        <v>19</v>
      </c>
      <c r="F338" s="157" t="s">
        <v>608</v>
      </c>
      <c r="H338" s="158">
        <v>64.063000000000002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3" customFormat="1" ht="11.25">
      <c r="B339" s="155"/>
      <c r="D339" s="149" t="s">
        <v>157</v>
      </c>
      <c r="E339" s="156" t="s">
        <v>19</v>
      </c>
      <c r="F339" s="157" t="s">
        <v>609</v>
      </c>
      <c r="H339" s="158">
        <v>68.385000000000005</v>
      </c>
      <c r="I339" s="159"/>
      <c r="L339" s="155"/>
      <c r="M339" s="160"/>
      <c r="T339" s="161"/>
      <c r="AT339" s="156" t="s">
        <v>157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146</v>
      </c>
    </row>
    <row r="340" spans="2:65" s="13" customFormat="1" ht="11.25">
      <c r="B340" s="155"/>
      <c r="D340" s="149" t="s">
        <v>157</v>
      </c>
      <c r="E340" s="156" t="s">
        <v>19</v>
      </c>
      <c r="F340" s="157" t="s">
        <v>610</v>
      </c>
      <c r="H340" s="158">
        <v>75.435000000000002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 ht="11.25">
      <c r="B341" s="148"/>
      <c r="D341" s="149" t="s">
        <v>157</v>
      </c>
      <c r="E341" s="150" t="s">
        <v>19</v>
      </c>
      <c r="F341" s="151" t="s">
        <v>581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 ht="11.25">
      <c r="B342" s="155"/>
      <c r="D342" s="149" t="s">
        <v>157</v>
      </c>
      <c r="E342" s="156" t="s">
        <v>19</v>
      </c>
      <c r="F342" s="157" t="s">
        <v>1612</v>
      </c>
      <c r="H342" s="158">
        <v>27.52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3" customFormat="1" ht="11.25">
      <c r="B343" s="155"/>
      <c r="D343" s="149" t="s">
        <v>157</v>
      </c>
      <c r="E343" s="156" t="s">
        <v>19</v>
      </c>
      <c r="F343" s="157" t="s">
        <v>1613</v>
      </c>
      <c r="H343" s="158">
        <v>83</v>
      </c>
      <c r="I343" s="159"/>
      <c r="L343" s="155"/>
      <c r="M343" s="160"/>
      <c r="T343" s="161"/>
      <c r="AT343" s="156" t="s">
        <v>157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146</v>
      </c>
    </row>
    <row r="344" spans="2:65" s="13" customFormat="1" ht="11.25">
      <c r="B344" s="155"/>
      <c r="D344" s="149" t="s">
        <v>157</v>
      </c>
      <c r="E344" s="156" t="s">
        <v>19</v>
      </c>
      <c r="F344" s="157" t="s">
        <v>1614</v>
      </c>
      <c r="H344" s="158">
        <v>-9.6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3" customFormat="1" ht="11.25">
      <c r="B345" s="155"/>
      <c r="D345" s="149" t="s">
        <v>157</v>
      </c>
      <c r="E345" s="156" t="s">
        <v>19</v>
      </c>
      <c r="F345" s="157" t="s">
        <v>1615</v>
      </c>
      <c r="H345" s="158">
        <v>-8.25</v>
      </c>
      <c r="I345" s="159"/>
      <c r="L345" s="155"/>
      <c r="M345" s="160"/>
      <c r="T345" s="161"/>
      <c r="AT345" s="156" t="s">
        <v>157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146</v>
      </c>
    </row>
    <row r="346" spans="2:65" s="12" customFormat="1" ht="11.25">
      <c r="B346" s="148"/>
      <c r="D346" s="149" t="s">
        <v>157</v>
      </c>
      <c r="E346" s="150" t="s">
        <v>19</v>
      </c>
      <c r="F346" s="151" t="s">
        <v>586</v>
      </c>
      <c r="H346" s="150" t="s">
        <v>19</v>
      </c>
      <c r="I346" s="152"/>
      <c r="L346" s="148"/>
      <c r="M346" s="153"/>
      <c r="T346" s="154"/>
      <c r="AT346" s="150" t="s">
        <v>157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146</v>
      </c>
    </row>
    <row r="347" spans="2:65" s="13" customFormat="1" ht="11.25">
      <c r="B347" s="155"/>
      <c r="D347" s="149" t="s">
        <v>157</v>
      </c>
      <c r="E347" s="156" t="s">
        <v>19</v>
      </c>
      <c r="F347" s="157" t="s">
        <v>1616</v>
      </c>
      <c r="H347" s="158">
        <v>64.5</v>
      </c>
      <c r="I347" s="159"/>
      <c r="L347" s="155"/>
      <c r="M347" s="160"/>
      <c r="T347" s="161"/>
      <c r="AT347" s="156" t="s">
        <v>157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146</v>
      </c>
    </row>
    <row r="348" spans="2:65" s="13" customFormat="1" ht="11.25">
      <c r="B348" s="155"/>
      <c r="D348" s="149" t="s">
        <v>157</v>
      </c>
      <c r="E348" s="156" t="s">
        <v>19</v>
      </c>
      <c r="F348" s="157" t="s">
        <v>1617</v>
      </c>
      <c r="H348" s="158">
        <v>15.75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3" customFormat="1" ht="11.25">
      <c r="B349" s="155"/>
      <c r="D349" s="149" t="s">
        <v>157</v>
      </c>
      <c r="E349" s="156" t="s">
        <v>19</v>
      </c>
      <c r="F349" s="157" t="s">
        <v>1618</v>
      </c>
      <c r="H349" s="158">
        <v>20.2</v>
      </c>
      <c r="I349" s="159"/>
      <c r="L349" s="155"/>
      <c r="M349" s="160"/>
      <c r="T349" s="161"/>
      <c r="AT349" s="156" t="s">
        <v>157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146</v>
      </c>
    </row>
    <row r="350" spans="2:65" s="14" customFormat="1" ht="11.25">
      <c r="B350" s="162"/>
      <c r="D350" s="149" t="s">
        <v>157</v>
      </c>
      <c r="E350" s="163" t="s">
        <v>19</v>
      </c>
      <c r="F350" s="164" t="s">
        <v>161</v>
      </c>
      <c r="H350" s="165">
        <v>504.27800000000002</v>
      </c>
      <c r="I350" s="166"/>
      <c r="L350" s="162"/>
      <c r="M350" s="167"/>
      <c r="T350" s="168"/>
      <c r="AT350" s="163" t="s">
        <v>157</v>
      </c>
      <c r="AU350" s="163" t="s">
        <v>82</v>
      </c>
      <c r="AV350" s="14" t="s">
        <v>147</v>
      </c>
      <c r="AW350" s="14" t="s">
        <v>33</v>
      </c>
      <c r="AX350" s="14" t="s">
        <v>80</v>
      </c>
      <c r="AY350" s="163" t="s">
        <v>146</v>
      </c>
    </row>
    <row r="351" spans="2:65" s="1" customFormat="1" ht="24.2" customHeight="1">
      <c r="B351" s="32"/>
      <c r="C351" s="174" t="s">
        <v>1231</v>
      </c>
      <c r="D351" s="174" t="s">
        <v>392</v>
      </c>
      <c r="E351" s="175" t="s">
        <v>2942</v>
      </c>
      <c r="F351" s="176" t="s">
        <v>2943</v>
      </c>
      <c r="G351" s="177" t="s">
        <v>152</v>
      </c>
      <c r="H351" s="178">
        <v>554.70600000000002</v>
      </c>
      <c r="I351" s="179"/>
      <c r="J351" s="180">
        <f>ROUND(I351*H351,2)</f>
        <v>0</v>
      </c>
      <c r="K351" s="176" t="s">
        <v>638</v>
      </c>
      <c r="L351" s="181"/>
      <c r="M351" s="182" t="s">
        <v>19</v>
      </c>
      <c r="N351" s="183" t="s">
        <v>43</v>
      </c>
      <c r="P351" s="140">
        <f>O351*H351</f>
        <v>0</v>
      </c>
      <c r="Q351" s="140">
        <v>1.3999999999999999E-4</v>
      </c>
      <c r="R351" s="140">
        <f>Q351*H351</f>
        <v>7.7658839999999993E-2</v>
      </c>
      <c r="S351" s="140">
        <v>0</v>
      </c>
      <c r="T351" s="141">
        <f>S351*H351</f>
        <v>0</v>
      </c>
      <c r="AR351" s="142" t="s">
        <v>335</v>
      </c>
      <c r="AT351" s="142" t="s">
        <v>392</v>
      </c>
      <c r="AU351" s="142" t="s">
        <v>82</v>
      </c>
      <c r="AY351" s="17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80</v>
      </c>
      <c r="BK351" s="143">
        <f>ROUND(I351*H351,2)</f>
        <v>0</v>
      </c>
      <c r="BL351" s="17" t="s">
        <v>241</v>
      </c>
      <c r="BM351" s="142" t="s">
        <v>2944</v>
      </c>
    </row>
    <row r="352" spans="2:65" s="13" customFormat="1" ht="11.25">
      <c r="B352" s="155"/>
      <c r="D352" s="149" t="s">
        <v>157</v>
      </c>
      <c r="F352" s="157" t="s">
        <v>2945</v>
      </c>
      <c r="H352" s="158">
        <v>554.70600000000002</v>
      </c>
      <c r="I352" s="159"/>
      <c r="L352" s="155"/>
      <c r="M352" s="160"/>
      <c r="T352" s="161"/>
      <c r="AT352" s="156" t="s">
        <v>157</v>
      </c>
      <c r="AU352" s="156" t="s">
        <v>82</v>
      </c>
      <c r="AV352" s="13" t="s">
        <v>82</v>
      </c>
      <c r="AW352" s="13" t="s">
        <v>4</v>
      </c>
      <c r="AX352" s="13" t="s">
        <v>80</v>
      </c>
      <c r="AY352" s="156" t="s">
        <v>146</v>
      </c>
    </row>
    <row r="353" spans="2:65" s="1" customFormat="1" ht="24.2" customHeight="1">
      <c r="B353" s="32"/>
      <c r="C353" s="131" t="s">
        <v>1239</v>
      </c>
      <c r="D353" s="131" t="s">
        <v>149</v>
      </c>
      <c r="E353" s="132" t="s">
        <v>2946</v>
      </c>
      <c r="F353" s="133" t="s">
        <v>2947</v>
      </c>
      <c r="G353" s="134" t="s">
        <v>152</v>
      </c>
      <c r="H353" s="135">
        <v>484.07799999999997</v>
      </c>
      <c r="I353" s="136"/>
      <c r="J353" s="137">
        <f>ROUND(I353*H353,2)</f>
        <v>0</v>
      </c>
      <c r="K353" s="133" t="s">
        <v>638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241</v>
      </c>
      <c r="AT353" s="142" t="s">
        <v>149</v>
      </c>
      <c r="AU353" s="142" t="s">
        <v>82</v>
      </c>
      <c r="AY353" s="17" t="s">
        <v>146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241</v>
      </c>
      <c r="BM353" s="142" t="s">
        <v>2948</v>
      </c>
    </row>
    <row r="354" spans="2:65" s="1" customFormat="1" ht="11.25">
      <c r="B354" s="32"/>
      <c r="D354" s="144" t="s">
        <v>155</v>
      </c>
      <c r="F354" s="145" t="s">
        <v>2949</v>
      </c>
      <c r="I354" s="146"/>
      <c r="L354" s="32"/>
      <c r="M354" s="147"/>
      <c r="T354" s="53"/>
      <c r="AT354" s="17" t="s">
        <v>155</v>
      </c>
      <c r="AU354" s="17" t="s">
        <v>82</v>
      </c>
    </row>
    <row r="355" spans="2:65" s="1" customFormat="1" ht="24.2" customHeight="1">
      <c r="B355" s="32"/>
      <c r="C355" s="131" t="s">
        <v>1245</v>
      </c>
      <c r="D355" s="131" t="s">
        <v>149</v>
      </c>
      <c r="E355" s="132" t="s">
        <v>1738</v>
      </c>
      <c r="F355" s="133" t="s">
        <v>1739</v>
      </c>
      <c r="G355" s="134" t="s">
        <v>213</v>
      </c>
      <c r="H355" s="135">
        <v>7.8E-2</v>
      </c>
      <c r="I355" s="136"/>
      <c r="J355" s="137">
        <f>ROUND(I355*H355,2)</f>
        <v>0</v>
      </c>
      <c r="K355" s="133" t="s">
        <v>638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241</v>
      </c>
      <c r="AT355" s="142" t="s">
        <v>149</v>
      </c>
      <c r="AU355" s="142" t="s">
        <v>82</v>
      </c>
      <c r="AY355" s="17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80</v>
      </c>
      <c r="BK355" s="143">
        <f>ROUND(I355*H355,2)</f>
        <v>0</v>
      </c>
      <c r="BL355" s="17" t="s">
        <v>241</v>
      </c>
      <c r="BM355" s="142" t="s">
        <v>2950</v>
      </c>
    </row>
    <row r="356" spans="2:65" s="1" customFormat="1" ht="11.25">
      <c r="B356" s="32"/>
      <c r="D356" s="144" t="s">
        <v>155</v>
      </c>
      <c r="F356" s="145" t="s">
        <v>1741</v>
      </c>
      <c r="I356" s="146"/>
      <c r="L356" s="32"/>
      <c r="M356" s="147"/>
      <c r="T356" s="53"/>
      <c r="AT356" s="17" t="s">
        <v>155</v>
      </c>
      <c r="AU356" s="17" t="s">
        <v>82</v>
      </c>
    </row>
    <row r="357" spans="2:65" s="11" customFormat="1" ht="22.9" customHeight="1">
      <c r="B357" s="119"/>
      <c r="D357" s="120" t="s">
        <v>71</v>
      </c>
      <c r="E357" s="129" t="s">
        <v>1742</v>
      </c>
      <c r="F357" s="129" t="s">
        <v>1743</v>
      </c>
      <c r="I357" s="122"/>
      <c r="J357" s="130">
        <f>BK357</f>
        <v>0</v>
      </c>
      <c r="L357" s="119"/>
      <c r="M357" s="124"/>
      <c r="P357" s="125">
        <f>SUM(P358:P375)</f>
        <v>0</v>
      </c>
      <c r="R357" s="125">
        <f>SUM(R358:R375)</f>
        <v>0.51478000000000002</v>
      </c>
      <c r="T357" s="126">
        <f>SUM(T358:T375)</f>
        <v>0</v>
      </c>
      <c r="AR357" s="120" t="s">
        <v>82</v>
      </c>
      <c r="AT357" s="127" t="s">
        <v>71</v>
      </c>
      <c r="AU357" s="127" t="s">
        <v>80</v>
      </c>
      <c r="AY357" s="120" t="s">
        <v>146</v>
      </c>
      <c r="BK357" s="128">
        <f>SUM(BK358:BK375)</f>
        <v>0</v>
      </c>
    </row>
    <row r="358" spans="2:65" s="1" customFormat="1" ht="21.75" customHeight="1">
      <c r="B358" s="32"/>
      <c r="C358" s="131" t="s">
        <v>1254</v>
      </c>
      <c r="D358" s="131" t="s">
        <v>149</v>
      </c>
      <c r="E358" s="132" t="s">
        <v>2951</v>
      </c>
      <c r="F358" s="133" t="s">
        <v>2952</v>
      </c>
      <c r="G358" s="134" t="s">
        <v>152</v>
      </c>
      <c r="H358" s="135">
        <v>100.45</v>
      </c>
      <c r="I358" s="136"/>
      <c r="J358" s="137">
        <f>ROUND(I358*H358,2)</f>
        <v>0</v>
      </c>
      <c r="K358" s="133" t="s">
        <v>638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241</v>
      </c>
      <c r="AT358" s="142" t="s">
        <v>149</v>
      </c>
      <c r="AU358" s="142" t="s">
        <v>82</v>
      </c>
      <c r="AY358" s="17" t="s">
        <v>146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241</v>
      </c>
      <c r="BM358" s="142" t="s">
        <v>2953</v>
      </c>
    </row>
    <row r="359" spans="2:65" s="1" customFormat="1" ht="11.25">
      <c r="B359" s="32"/>
      <c r="D359" s="144" t="s">
        <v>155</v>
      </c>
      <c r="F359" s="145" t="s">
        <v>2954</v>
      </c>
      <c r="I359" s="146"/>
      <c r="L359" s="32"/>
      <c r="M359" s="147"/>
      <c r="T359" s="53"/>
      <c r="AT359" s="17" t="s">
        <v>155</v>
      </c>
      <c r="AU359" s="17" t="s">
        <v>82</v>
      </c>
    </row>
    <row r="360" spans="2:65" s="12" customFormat="1" ht="11.25">
      <c r="B360" s="148"/>
      <c r="D360" s="149" t="s">
        <v>157</v>
      </c>
      <c r="E360" s="150" t="s">
        <v>19</v>
      </c>
      <c r="F360" s="151" t="s">
        <v>2955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 ht="11.25">
      <c r="B361" s="155"/>
      <c r="D361" s="149" t="s">
        <v>157</v>
      </c>
      <c r="E361" s="156" t="s">
        <v>19</v>
      </c>
      <c r="F361" s="157" t="s">
        <v>2165</v>
      </c>
      <c r="H361" s="158">
        <v>100.45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80</v>
      </c>
      <c r="AY361" s="156" t="s">
        <v>146</v>
      </c>
    </row>
    <row r="362" spans="2:65" s="1" customFormat="1" ht="16.5" customHeight="1">
      <c r="B362" s="32"/>
      <c r="C362" s="174" t="s">
        <v>1258</v>
      </c>
      <c r="D362" s="174" t="s">
        <v>392</v>
      </c>
      <c r="E362" s="175" t="s">
        <v>2956</v>
      </c>
      <c r="F362" s="176" t="s">
        <v>2957</v>
      </c>
      <c r="G362" s="177" t="s">
        <v>152</v>
      </c>
      <c r="H362" s="178">
        <v>110.495</v>
      </c>
      <c r="I362" s="179"/>
      <c r="J362" s="180">
        <f>ROUND(I362*H362,2)</f>
        <v>0</v>
      </c>
      <c r="K362" s="176" t="s">
        <v>19</v>
      </c>
      <c r="L362" s="181"/>
      <c r="M362" s="182" t="s">
        <v>19</v>
      </c>
      <c r="N362" s="183" t="s">
        <v>43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335</v>
      </c>
      <c r="AT362" s="142" t="s">
        <v>392</v>
      </c>
      <c r="AU362" s="142" t="s">
        <v>82</v>
      </c>
      <c r="AY362" s="17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80</v>
      </c>
      <c r="BK362" s="143">
        <f>ROUND(I362*H362,2)</f>
        <v>0</v>
      </c>
      <c r="BL362" s="17" t="s">
        <v>241</v>
      </c>
      <c r="BM362" s="142" t="s">
        <v>2958</v>
      </c>
    </row>
    <row r="363" spans="2:65" s="13" customFormat="1" ht="11.25">
      <c r="B363" s="155"/>
      <c r="D363" s="149" t="s">
        <v>157</v>
      </c>
      <c r="F363" s="157" t="s">
        <v>2959</v>
      </c>
      <c r="H363" s="158">
        <v>110.495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4</v>
      </c>
      <c r="AX363" s="13" t="s">
        <v>80</v>
      </c>
      <c r="AY363" s="156" t="s">
        <v>146</v>
      </c>
    </row>
    <row r="364" spans="2:65" s="1" customFormat="1" ht="33" customHeight="1">
      <c r="B364" s="32"/>
      <c r="C364" s="131" t="s">
        <v>1262</v>
      </c>
      <c r="D364" s="131" t="s">
        <v>149</v>
      </c>
      <c r="E364" s="132" t="s">
        <v>2960</v>
      </c>
      <c r="F364" s="133" t="s">
        <v>2961</v>
      </c>
      <c r="G364" s="134" t="s">
        <v>787</v>
      </c>
      <c r="H364" s="135">
        <v>10</v>
      </c>
      <c r="I364" s="136"/>
      <c r="J364" s="137">
        <f>ROUND(I364*H364,2)</f>
        <v>0</v>
      </c>
      <c r="K364" s="133" t="s">
        <v>638</v>
      </c>
      <c r="L364" s="32"/>
      <c r="M364" s="138" t="s">
        <v>19</v>
      </c>
      <c r="N364" s="139" t="s">
        <v>43</v>
      </c>
      <c r="P364" s="140">
        <f>O364*H364</f>
        <v>0</v>
      </c>
      <c r="Q364" s="140">
        <v>2.7E-4</v>
      </c>
      <c r="R364" s="140">
        <f>Q364*H364</f>
        <v>2.7000000000000001E-3</v>
      </c>
      <c r="S364" s="140">
        <v>0</v>
      </c>
      <c r="T364" s="141">
        <f>S364*H364</f>
        <v>0</v>
      </c>
      <c r="AR364" s="142" t="s">
        <v>241</v>
      </c>
      <c r="AT364" s="142" t="s">
        <v>149</v>
      </c>
      <c r="AU364" s="142" t="s">
        <v>82</v>
      </c>
      <c r="AY364" s="17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80</v>
      </c>
      <c r="BK364" s="143">
        <f>ROUND(I364*H364,2)</f>
        <v>0</v>
      </c>
      <c r="BL364" s="17" t="s">
        <v>241</v>
      </c>
      <c r="BM364" s="142" t="s">
        <v>2962</v>
      </c>
    </row>
    <row r="365" spans="2:65" s="1" customFormat="1" ht="11.25">
      <c r="B365" s="32"/>
      <c r="D365" s="144" t="s">
        <v>155</v>
      </c>
      <c r="F365" s="145" t="s">
        <v>2963</v>
      </c>
      <c r="I365" s="146"/>
      <c r="L365" s="32"/>
      <c r="M365" s="147"/>
      <c r="T365" s="53"/>
      <c r="AT365" s="17" t="s">
        <v>155</v>
      </c>
      <c r="AU365" s="17" t="s">
        <v>82</v>
      </c>
    </row>
    <row r="366" spans="2:65" s="12" customFormat="1" ht="11.25">
      <c r="B366" s="148"/>
      <c r="D366" s="149" t="s">
        <v>157</v>
      </c>
      <c r="E366" s="150" t="s">
        <v>19</v>
      </c>
      <c r="F366" s="151" t="s">
        <v>2964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 ht="11.25">
      <c r="B367" s="155"/>
      <c r="D367" s="149" t="s">
        <v>157</v>
      </c>
      <c r="E367" s="156" t="s">
        <v>19</v>
      </c>
      <c r="F367" s="157" t="s">
        <v>210</v>
      </c>
      <c r="H367" s="158">
        <v>10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146</v>
      </c>
    </row>
    <row r="368" spans="2:65" s="1" customFormat="1" ht="16.5" customHeight="1">
      <c r="B368" s="32"/>
      <c r="C368" s="174" t="s">
        <v>1267</v>
      </c>
      <c r="D368" s="174" t="s">
        <v>392</v>
      </c>
      <c r="E368" s="175" t="s">
        <v>2965</v>
      </c>
      <c r="F368" s="176" t="s">
        <v>2966</v>
      </c>
      <c r="G368" s="177" t="s">
        <v>787</v>
      </c>
      <c r="H368" s="178">
        <v>10</v>
      </c>
      <c r="I368" s="179"/>
      <c r="J368" s="180">
        <f>ROUND(I368*H368,2)</f>
        <v>0</v>
      </c>
      <c r="K368" s="176" t="s">
        <v>638</v>
      </c>
      <c r="L368" s="181"/>
      <c r="M368" s="182" t="s">
        <v>19</v>
      </c>
      <c r="N368" s="183" t="s">
        <v>43</v>
      </c>
      <c r="P368" s="140">
        <f>O368*H368</f>
        <v>0</v>
      </c>
      <c r="Q368" s="140">
        <v>5.0999999999999997E-2</v>
      </c>
      <c r="R368" s="140">
        <f>Q368*H368</f>
        <v>0.51</v>
      </c>
      <c r="S368" s="140">
        <v>0</v>
      </c>
      <c r="T368" s="141">
        <f>S368*H368</f>
        <v>0</v>
      </c>
      <c r="AR368" s="142" t="s">
        <v>335</v>
      </c>
      <c r="AT368" s="142" t="s">
        <v>392</v>
      </c>
      <c r="AU368" s="142" t="s">
        <v>82</v>
      </c>
      <c r="AY368" s="17" t="s">
        <v>146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80</v>
      </c>
      <c r="BK368" s="143">
        <f>ROUND(I368*H368,2)</f>
        <v>0</v>
      </c>
      <c r="BL368" s="17" t="s">
        <v>241</v>
      </c>
      <c r="BM368" s="142" t="s">
        <v>2967</v>
      </c>
    </row>
    <row r="369" spans="2:65" s="1" customFormat="1" ht="33" customHeight="1">
      <c r="B369" s="32"/>
      <c r="C369" s="131" t="s">
        <v>1274</v>
      </c>
      <c r="D369" s="131" t="s">
        <v>149</v>
      </c>
      <c r="E369" s="132" t="s">
        <v>2968</v>
      </c>
      <c r="F369" s="133" t="s">
        <v>2969</v>
      </c>
      <c r="G369" s="134" t="s">
        <v>787</v>
      </c>
      <c r="H369" s="135">
        <v>8</v>
      </c>
      <c r="I369" s="136"/>
      <c r="J369" s="137">
        <f>ROUND(I369*H369,2)</f>
        <v>0</v>
      </c>
      <c r="K369" s="133" t="s">
        <v>638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2.5999999999999998E-4</v>
      </c>
      <c r="R369" s="140">
        <f>Q369*H369</f>
        <v>2.0799999999999998E-3</v>
      </c>
      <c r="S369" s="140">
        <v>0</v>
      </c>
      <c r="T369" s="141">
        <f>S369*H369</f>
        <v>0</v>
      </c>
      <c r="AR369" s="142" t="s">
        <v>241</v>
      </c>
      <c r="AT369" s="142" t="s">
        <v>149</v>
      </c>
      <c r="AU369" s="142" t="s">
        <v>82</v>
      </c>
      <c r="AY369" s="17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80</v>
      </c>
      <c r="BK369" s="143">
        <f>ROUND(I369*H369,2)</f>
        <v>0</v>
      </c>
      <c r="BL369" s="17" t="s">
        <v>241</v>
      </c>
      <c r="BM369" s="142" t="s">
        <v>2970</v>
      </c>
    </row>
    <row r="370" spans="2:65" s="1" customFormat="1" ht="11.25">
      <c r="B370" s="32"/>
      <c r="D370" s="144" t="s">
        <v>155</v>
      </c>
      <c r="F370" s="145" t="s">
        <v>2971</v>
      </c>
      <c r="I370" s="146"/>
      <c r="L370" s="32"/>
      <c r="M370" s="147"/>
      <c r="T370" s="53"/>
      <c r="AT370" s="17" t="s">
        <v>155</v>
      </c>
      <c r="AU370" s="17" t="s">
        <v>82</v>
      </c>
    </row>
    <row r="371" spans="2:65" s="12" customFormat="1" ht="11.25">
      <c r="B371" s="148"/>
      <c r="D371" s="149" t="s">
        <v>157</v>
      </c>
      <c r="E371" s="150" t="s">
        <v>19</v>
      </c>
      <c r="F371" s="151" t="s">
        <v>2972</v>
      </c>
      <c r="H371" s="150" t="s">
        <v>19</v>
      </c>
      <c r="I371" s="152"/>
      <c r="L371" s="148"/>
      <c r="M371" s="153"/>
      <c r="T371" s="154"/>
      <c r="AT371" s="150" t="s">
        <v>157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146</v>
      </c>
    </row>
    <row r="372" spans="2:65" s="13" customFormat="1" ht="11.25">
      <c r="B372" s="155"/>
      <c r="D372" s="149" t="s">
        <v>157</v>
      </c>
      <c r="E372" s="156" t="s">
        <v>19</v>
      </c>
      <c r="F372" s="157" t="s">
        <v>201</v>
      </c>
      <c r="H372" s="158">
        <v>8</v>
      </c>
      <c r="I372" s="159"/>
      <c r="L372" s="155"/>
      <c r="M372" s="160"/>
      <c r="T372" s="161"/>
      <c r="AT372" s="156" t="s">
        <v>157</v>
      </c>
      <c r="AU372" s="156" t="s">
        <v>82</v>
      </c>
      <c r="AV372" s="13" t="s">
        <v>82</v>
      </c>
      <c r="AW372" s="13" t="s">
        <v>33</v>
      </c>
      <c r="AX372" s="13" t="s">
        <v>80</v>
      </c>
      <c r="AY372" s="156" t="s">
        <v>146</v>
      </c>
    </row>
    <row r="373" spans="2:65" s="1" customFormat="1" ht="16.5" customHeight="1">
      <c r="B373" s="32"/>
      <c r="C373" s="174" t="s">
        <v>1278</v>
      </c>
      <c r="D373" s="174" t="s">
        <v>392</v>
      </c>
      <c r="E373" s="175" t="s">
        <v>2973</v>
      </c>
      <c r="F373" s="176" t="s">
        <v>2974</v>
      </c>
      <c r="G373" s="177" t="s">
        <v>787</v>
      </c>
      <c r="H373" s="178">
        <v>8</v>
      </c>
      <c r="I373" s="179"/>
      <c r="J373" s="180">
        <f>ROUND(I373*H373,2)</f>
        <v>0</v>
      </c>
      <c r="K373" s="176" t="s">
        <v>638</v>
      </c>
      <c r="L373" s="181"/>
      <c r="M373" s="182" t="s">
        <v>19</v>
      </c>
      <c r="N373" s="183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335</v>
      </c>
      <c r="AT373" s="142" t="s">
        <v>392</v>
      </c>
      <c r="AU373" s="142" t="s">
        <v>82</v>
      </c>
      <c r="AY373" s="17" t="s">
        <v>146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80</v>
      </c>
      <c r="BK373" s="143">
        <f>ROUND(I373*H373,2)</f>
        <v>0</v>
      </c>
      <c r="BL373" s="17" t="s">
        <v>241</v>
      </c>
      <c r="BM373" s="142" t="s">
        <v>2975</v>
      </c>
    </row>
    <row r="374" spans="2:65" s="1" customFormat="1" ht="24.2" customHeight="1">
      <c r="B374" s="32"/>
      <c r="C374" s="131" t="s">
        <v>1282</v>
      </c>
      <c r="D374" s="131" t="s">
        <v>149</v>
      </c>
      <c r="E374" s="132" t="s">
        <v>1805</v>
      </c>
      <c r="F374" s="133" t="s">
        <v>1806</v>
      </c>
      <c r="G374" s="134" t="s">
        <v>213</v>
      </c>
      <c r="H374" s="135">
        <v>0.105</v>
      </c>
      <c r="I374" s="136"/>
      <c r="J374" s="137">
        <f>ROUND(I374*H374,2)</f>
        <v>0</v>
      </c>
      <c r="K374" s="133" t="s">
        <v>153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241</v>
      </c>
      <c r="AT374" s="142" t="s">
        <v>149</v>
      </c>
      <c r="AU374" s="142" t="s">
        <v>82</v>
      </c>
      <c r="AY374" s="17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80</v>
      </c>
      <c r="BK374" s="143">
        <f>ROUND(I374*H374,2)</f>
        <v>0</v>
      </c>
      <c r="BL374" s="17" t="s">
        <v>241</v>
      </c>
      <c r="BM374" s="142" t="s">
        <v>2976</v>
      </c>
    </row>
    <row r="375" spans="2:65" s="1" customFormat="1" ht="11.25">
      <c r="B375" s="32"/>
      <c r="D375" s="144" t="s">
        <v>155</v>
      </c>
      <c r="F375" s="145" t="s">
        <v>2977</v>
      </c>
      <c r="I375" s="146"/>
      <c r="L375" s="32"/>
      <c r="M375" s="147"/>
      <c r="T375" s="53"/>
      <c r="AT375" s="17" t="s">
        <v>155</v>
      </c>
      <c r="AU375" s="17" t="s">
        <v>82</v>
      </c>
    </row>
    <row r="376" spans="2:65" s="11" customFormat="1" ht="22.9" customHeight="1">
      <c r="B376" s="119"/>
      <c r="D376" s="120" t="s">
        <v>71</v>
      </c>
      <c r="E376" s="129" t="s">
        <v>324</v>
      </c>
      <c r="F376" s="129" t="s">
        <v>325</v>
      </c>
      <c r="I376" s="122"/>
      <c r="J376" s="130">
        <f>BK376</f>
        <v>0</v>
      </c>
      <c r="L376" s="119"/>
      <c r="M376" s="124"/>
      <c r="P376" s="125">
        <f>SUM(P377:P401)</f>
        <v>0</v>
      </c>
      <c r="R376" s="125">
        <f>SUM(R377:R401)</f>
        <v>6.2018809800000003</v>
      </c>
      <c r="T376" s="126">
        <f>SUM(T377:T401)</f>
        <v>0</v>
      </c>
      <c r="AR376" s="120" t="s">
        <v>82</v>
      </c>
      <c r="AT376" s="127" t="s">
        <v>71</v>
      </c>
      <c r="AU376" s="127" t="s">
        <v>80</v>
      </c>
      <c r="AY376" s="120" t="s">
        <v>146</v>
      </c>
      <c r="BK376" s="128">
        <f>SUM(BK377:BK401)</f>
        <v>0</v>
      </c>
    </row>
    <row r="377" spans="2:65" s="1" customFormat="1" ht="16.5" customHeight="1">
      <c r="B377" s="32"/>
      <c r="C377" s="131" t="s">
        <v>1289</v>
      </c>
      <c r="D377" s="131" t="s">
        <v>149</v>
      </c>
      <c r="E377" s="132" t="s">
        <v>2978</v>
      </c>
      <c r="F377" s="133" t="s">
        <v>2979</v>
      </c>
      <c r="G377" s="134" t="s">
        <v>152</v>
      </c>
      <c r="H377" s="135">
        <v>311.15800000000002</v>
      </c>
      <c r="I377" s="136"/>
      <c r="J377" s="137">
        <f>ROUND(I377*H377,2)</f>
        <v>0</v>
      </c>
      <c r="K377" s="133" t="s">
        <v>638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2.7999999999999998E-4</v>
      </c>
      <c r="R377" s="140">
        <f>Q377*H377</f>
        <v>8.7124239999999992E-2</v>
      </c>
      <c r="S377" s="140">
        <v>0</v>
      </c>
      <c r="T377" s="141">
        <f>S377*H377</f>
        <v>0</v>
      </c>
      <c r="AR377" s="142" t="s">
        <v>241</v>
      </c>
      <c r="AT377" s="142" t="s">
        <v>149</v>
      </c>
      <c r="AU377" s="142" t="s">
        <v>82</v>
      </c>
      <c r="AY377" s="17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241</v>
      </c>
      <c r="BM377" s="142" t="s">
        <v>2980</v>
      </c>
    </row>
    <row r="378" spans="2:65" s="1" customFormat="1" ht="11.25">
      <c r="B378" s="32"/>
      <c r="D378" s="144" t="s">
        <v>155</v>
      </c>
      <c r="F378" s="145" t="s">
        <v>2981</v>
      </c>
      <c r="I378" s="146"/>
      <c r="L378" s="32"/>
      <c r="M378" s="147"/>
      <c r="T378" s="53"/>
      <c r="AT378" s="17" t="s">
        <v>155</v>
      </c>
      <c r="AU378" s="17" t="s">
        <v>82</v>
      </c>
    </row>
    <row r="379" spans="2:65" s="12" customFormat="1" ht="11.25">
      <c r="B379" s="148"/>
      <c r="D379" s="149" t="s">
        <v>157</v>
      </c>
      <c r="E379" s="150" t="s">
        <v>19</v>
      </c>
      <c r="F379" s="151" t="s">
        <v>2832</v>
      </c>
      <c r="H379" s="150" t="s">
        <v>19</v>
      </c>
      <c r="I379" s="152"/>
      <c r="L379" s="148"/>
      <c r="M379" s="153"/>
      <c r="T379" s="154"/>
      <c r="AT379" s="150" t="s">
        <v>157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146</v>
      </c>
    </row>
    <row r="380" spans="2:65" s="13" customFormat="1" ht="11.25">
      <c r="B380" s="155"/>
      <c r="D380" s="149" t="s">
        <v>157</v>
      </c>
      <c r="E380" s="156" t="s">
        <v>19</v>
      </c>
      <c r="F380" s="157" t="s">
        <v>2833</v>
      </c>
      <c r="H380" s="158">
        <v>311.15800000000002</v>
      </c>
      <c r="I380" s="159"/>
      <c r="L380" s="155"/>
      <c r="M380" s="160"/>
      <c r="T380" s="161"/>
      <c r="AT380" s="156" t="s">
        <v>157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146</v>
      </c>
    </row>
    <row r="381" spans="2:65" s="1" customFormat="1" ht="16.5" customHeight="1">
      <c r="B381" s="32"/>
      <c r="C381" s="174" t="s">
        <v>693</v>
      </c>
      <c r="D381" s="174" t="s">
        <v>392</v>
      </c>
      <c r="E381" s="175" t="s">
        <v>2982</v>
      </c>
      <c r="F381" s="176" t="s">
        <v>2983</v>
      </c>
      <c r="G381" s="177" t="s">
        <v>152</v>
      </c>
      <c r="H381" s="178">
        <v>352.54199999999997</v>
      </c>
      <c r="I381" s="179"/>
      <c r="J381" s="180">
        <f>ROUND(I381*H381,2)</f>
        <v>0</v>
      </c>
      <c r="K381" s="176" t="s">
        <v>638</v>
      </c>
      <c r="L381" s="181"/>
      <c r="M381" s="182" t="s">
        <v>19</v>
      </c>
      <c r="N381" s="183" t="s">
        <v>43</v>
      </c>
      <c r="P381" s="140">
        <f>O381*H381</f>
        <v>0</v>
      </c>
      <c r="Q381" s="140">
        <v>7.3099999999999997E-3</v>
      </c>
      <c r="R381" s="140">
        <f>Q381*H381</f>
        <v>2.5770820199999998</v>
      </c>
      <c r="S381" s="140">
        <v>0</v>
      </c>
      <c r="T381" s="141">
        <f>S381*H381</f>
        <v>0</v>
      </c>
      <c r="AR381" s="142" t="s">
        <v>335</v>
      </c>
      <c r="AT381" s="142" t="s">
        <v>392</v>
      </c>
      <c r="AU381" s="142" t="s">
        <v>82</v>
      </c>
      <c r="AY381" s="17" t="s">
        <v>146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80</v>
      </c>
      <c r="BK381" s="143">
        <f>ROUND(I381*H381,2)</f>
        <v>0</v>
      </c>
      <c r="BL381" s="17" t="s">
        <v>241</v>
      </c>
      <c r="BM381" s="142" t="s">
        <v>2984</v>
      </c>
    </row>
    <row r="382" spans="2:65" s="13" customFormat="1" ht="11.25">
      <c r="B382" s="155"/>
      <c r="D382" s="149" t="s">
        <v>157</v>
      </c>
      <c r="F382" s="157" t="s">
        <v>2985</v>
      </c>
      <c r="H382" s="158">
        <v>352.54199999999997</v>
      </c>
      <c r="I382" s="159"/>
      <c r="L382" s="155"/>
      <c r="M382" s="160"/>
      <c r="T382" s="161"/>
      <c r="AT382" s="156" t="s">
        <v>157</v>
      </c>
      <c r="AU382" s="156" t="s">
        <v>82</v>
      </c>
      <c r="AV382" s="13" t="s">
        <v>82</v>
      </c>
      <c r="AW382" s="13" t="s">
        <v>4</v>
      </c>
      <c r="AX382" s="13" t="s">
        <v>80</v>
      </c>
      <c r="AY382" s="156" t="s">
        <v>146</v>
      </c>
    </row>
    <row r="383" spans="2:65" s="1" customFormat="1" ht="16.5" customHeight="1">
      <c r="B383" s="32"/>
      <c r="C383" s="131" t="s">
        <v>1321</v>
      </c>
      <c r="D383" s="131" t="s">
        <v>149</v>
      </c>
      <c r="E383" s="132" t="s">
        <v>2986</v>
      </c>
      <c r="F383" s="133" t="s">
        <v>2987</v>
      </c>
      <c r="G383" s="134" t="s">
        <v>297</v>
      </c>
      <c r="H383" s="135">
        <v>482.8</v>
      </c>
      <c r="I383" s="136"/>
      <c r="J383" s="137">
        <f>ROUND(I383*H383,2)</f>
        <v>0</v>
      </c>
      <c r="K383" s="133" t="s">
        <v>19</v>
      </c>
      <c r="L383" s="32"/>
      <c r="M383" s="138" t="s">
        <v>19</v>
      </c>
      <c r="N383" s="139" t="s">
        <v>43</v>
      </c>
      <c r="P383" s="140">
        <f>O383*H383</f>
        <v>0</v>
      </c>
      <c r="Q383" s="140">
        <v>5.0000000000000002E-5</v>
      </c>
      <c r="R383" s="140">
        <f>Q383*H383</f>
        <v>2.4140000000000002E-2</v>
      </c>
      <c r="S383" s="140">
        <v>0</v>
      </c>
      <c r="T383" s="141">
        <f>S383*H383</f>
        <v>0</v>
      </c>
      <c r="AR383" s="142" t="s">
        <v>241</v>
      </c>
      <c r="AT383" s="142" t="s">
        <v>149</v>
      </c>
      <c r="AU383" s="142" t="s">
        <v>82</v>
      </c>
      <c r="AY383" s="17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241</v>
      </c>
      <c r="BM383" s="142" t="s">
        <v>2988</v>
      </c>
    </row>
    <row r="384" spans="2:65" s="13" customFormat="1" ht="11.25">
      <c r="B384" s="155"/>
      <c r="D384" s="149" t="s">
        <v>157</v>
      </c>
      <c r="E384" s="156" t="s">
        <v>19</v>
      </c>
      <c r="F384" s="157" t="s">
        <v>2989</v>
      </c>
      <c r="H384" s="158">
        <v>482.8</v>
      </c>
      <c r="I384" s="159"/>
      <c r="L384" s="155"/>
      <c r="M384" s="160"/>
      <c r="T384" s="161"/>
      <c r="AT384" s="156" t="s">
        <v>157</v>
      </c>
      <c r="AU384" s="156" t="s">
        <v>82</v>
      </c>
      <c r="AV384" s="13" t="s">
        <v>82</v>
      </c>
      <c r="AW384" s="13" t="s">
        <v>33</v>
      </c>
      <c r="AX384" s="13" t="s">
        <v>80</v>
      </c>
      <c r="AY384" s="156" t="s">
        <v>146</v>
      </c>
    </row>
    <row r="385" spans="2:65" s="1" customFormat="1" ht="16.5" customHeight="1">
      <c r="B385" s="32"/>
      <c r="C385" s="174" t="s">
        <v>1325</v>
      </c>
      <c r="D385" s="174" t="s">
        <v>392</v>
      </c>
      <c r="E385" s="175" t="s">
        <v>2990</v>
      </c>
      <c r="F385" s="176" t="s">
        <v>2991</v>
      </c>
      <c r="G385" s="177" t="s">
        <v>297</v>
      </c>
      <c r="H385" s="178">
        <v>492.45600000000002</v>
      </c>
      <c r="I385" s="179"/>
      <c r="J385" s="180">
        <f>ROUND(I385*H385,2)</f>
        <v>0</v>
      </c>
      <c r="K385" s="176" t="s">
        <v>19</v>
      </c>
      <c r="L385" s="181"/>
      <c r="M385" s="182" t="s">
        <v>19</v>
      </c>
      <c r="N385" s="183" t="s">
        <v>43</v>
      </c>
      <c r="P385" s="140">
        <f>O385*H385</f>
        <v>0</v>
      </c>
      <c r="Q385" s="140">
        <v>7.6999999999999996E-4</v>
      </c>
      <c r="R385" s="140">
        <f>Q385*H385</f>
        <v>0.37919111999999999</v>
      </c>
      <c r="S385" s="140">
        <v>0</v>
      </c>
      <c r="T385" s="141">
        <f>S385*H385</f>
        <v>0</v>
      </c>
      <c r="AR385" s="142" t="s">
        <v>335</v>
      </c>
      <c r="AT385" s="142" t="s">
        <v>392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241</v>
      </c>
      <c r="BM385" s="142" t="s">
        <v>2992</v>
      </c>
    </row>
    <row r="386" spans="2:65" s="13" customFormat="1" ht="11.25">
      <c r="B386" s="155"/>
      <c r="D386" s="149" t="s">
        <v>157</v>
      </c>
      <c r="F386" s="157" t="s">
        <v>2993</v>
      </c>
      <c r="H386" s="158">
        <v>492.45600000000002</v>
      </c>
      <c r="I386" s="159"/>
      <c r="L386" s="155"/>
      <c r="M386" s="160"/>
      <c r="T386" s="161"/>
      <c r="AT386" s="156" t="s">
        <v>157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146</v>
      </c>
    </row>
    <row r="387" spans="2:65" s="1" customFormat="1" ht="16.5" customHeight="1">
      <c r="B387" s="32"/>
      <c r="C387" s="131" t="s">
        <v>1329</v>
      </c>
      <c r="D387" s="131" t="s">
        <v>149</v>
      </c>
      <c r="E387" s="132" t="s">
        <v>2994</v>
      </c>
      <c r="F387" s="133" t="s">
        <v>2995</v>
      </c>
      <c r="G387" s="134" t="s">
        <v>152</v>
      </c>
      <c r="H387" s="135">
        <v>193.12</v>
      </c>
      <c r="I387" s="136"/>
      <c r="J387" s="137">
        <f>ROUND(I387*H387,2)</f>
        <v>0</v>
      </c>
      <c r="K387" s="133" t="s">
        <v>19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3.0000000000000001E-5</v>
      </c>
      <c r="R387" s="140">
        <f>Q387*H387</f>
        <v>5.7936000000000003E-3</v>
      </c>
      <c r="S387" s="140">
        <v>0</v>
      </c>
      <c r="T387" s="141">
        <f>S387*H387</f>
        <v>0</v>
      </c>
      <c r="AR387" s="142" t="s">
        <v>241</v>
      </c>
      <c r="AT387" s="142" t="s">
        <v>149</v>
      </c>
      <c r="AU387" s="142" t="s">
        <v>82</v>
      </c>
      <c r="AY387" s="17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241</v>
      </c>
      <c r="BM387" s="142" t="s">
        <v>2996</v>
      </c>
    </row>
    <row r="388" spans="2:65" s="12" customFormat="1" ht="11.25">
      <c r="B388" s="148"/>
      <c r="D388" s="149" t="s">
        <v>157</v>
      </c>
      <c r="E388" s="150" t="s">
        <v>19</v>
      </c>
      <c r="F388" s="151" t="s">
        <v>581</v>
      </c>
      <c r="H388" s="150" t="s">
        <v>19</v>
      </c>
      <c r="I388" s="152"/>
      <c r="L388" s="148"/>
      <c r="M388" s="153"/>
      <c r="T388" s="154"/>
      <c r="AT388" s="150" t="s">
        <v>157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146</v>
      </c>
    </row>
    <row r="389" spans="2:65" s="13" customFormat="1" ht="11.25">
      <c r="B389" s="155"/>
      <c r="D389" s="149" t="s">
        <v>157</v>
      </c>
      <c r="E389" s="156" t="s">
        <v>19</v>
      </c>
      <c r="F389" s="157" t="s">
        <v>1612</v>
      </c>
      <c r="H389" s="158">
        <v>27.52</v>
      </c>
      <c r="I389" s="159"/>
      <c r="L389" s="155"/>
      <c r="M389" s="160"/>
      <c r="T389" s="161"/>
      <c r="AT389" s="156" t="s">
        <v>157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146</v>
      </c>
    </row>
    <row r="390" spans="2:65" s="13" customFormat="1" ht="11.25">
      <c r="B390" s="155"/>
      <c r="D390" s="149" t="s">
        <v>157</v>
      </c>
      <c r="E390" s="156" t="s">
        <v>19</v>
      </c>
      <c r="F390" s="157" t="s">
        <v>1613</v>
      </c>
      <c r="H390" s="158">
        <v>83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3" customFormat="1" ht="11.25">
      <c r="B391" s="155"/>
      <c r="D391" s="149" t="s">
        <v>157</v>
      </c>
      <c r="E391" s="156" t="s">
        <v>19</v>
      </c>
      <c r="F391" s="157" t="s">
        <v>1614</v>
      </c>
      <c r="H391" s="158">
        <v>-9.6</v>
      </c>
      <c r="I391" s="159"/>
      <c r="L391" s="155"/>
      <c r="M391" s="160"/>
      <c r="T391" s="161"/>
      <c r="AT391" s="156" t="s">
        <v>157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146</v>
      </c>
    </row>
    <row r="392" spans="2:65" s="13" customFormat="1" ht="11.25">
      <c r="B392" s="155"/>
      <c r="D392" s="149" t="s">
        <v>157</v>
      </c>
      <c r="E392" s="156" t="s">
        <v>19</v>
      </c>
      <c r="F392" s="157" t="s">
        <v>1615</v>
      </c>
      <c r="H392" s="158">
        <v>-8.25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 ht="11.25">
      <c r="B393" s="148"/>
      <c r="D393" s="149" t="s">
        <v>157</v>
      </c>
      <c r="E393" s="150" t="s">
        <v>19</v>
      </c>
      <c r="F393" s="151" t="s">
        <v>586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 ht="11.25">
      <c r="B394" s="155"/>
      <c r="D394" s="149" t="s">
        <v>157</v>
      </c>
      <c r="E394" s="156" t="s">
        <v>19</v>
      </c>
      <c r="F394" s="157" t="s">
        <v>1616</v>
      </c>
      <c r="H394" s="158">
        <v>64.5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3" customFormat="1" ht="11.25">
      <c r="B395" s="155"/>
      <c r="D395" s="149" t="s">
        <v>157</v>
      </c>
      <c r="E395" s="156" t="s">
        <v>19</v>
      </c>
      <c r="F395" s="157" t="s">
        <v>1617</v>
      </c>
      <c r="H395" s="158">
        <v>15.75</v>
      </c>
      <c r="I395" s="159"/>
      <c r="L395" s="155"/>
      <c r="M395" s="160"/>
      <c r="T395" s="161"/>
      <c r="AT395" s="156" t="s">
        <v>157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146</v>
      </c>
    </row>
    <row r="396" spans="2:65" s="13" customFormat="1" ht="11.25">
      <c r="B396" s="155"/>
      <c r="D396" s="149" t="s">
        <v>157</v>
      </c>
      <c r="E396" s="156" t="s">
        <v>19</v>
      </c>
      <c r="F396" s="157" t="s">
        <v>1618</v>
      </c>
      <c r="H396" s="158">
        <v>20.2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4" customFormat="1" ht="11.25">
      <c r="B397" s="162"/>
      <c r="D397" s="149" t="s">
        <v>157</v>
      </c>
      <c r="E397" s="163" t="s">
        <v>19</v>
      </c>
      <c r="F397" s="164" t="s">
        <v>161</v>
      </c>
      <c r="H397" s="165">
        <v>193.12</v>
      </c>
      <c r="I397" s="166"/>
      <c r="L397" s="162"/>
      <c r="M397" s="167"/>
      <c r="T397" s="168"/>
      <c r="AT397" s="163" t="s">
        <v>157</v>
      </c>
      <c r="AU397" s="163" t="s">
        <v>82</v>
      </c>
      <c r="AV397" s="14" t="s">
        <v>147</v>
      </c>
      <c r="AW397" s="14" t="s">
        <v>33</v>
      </c>
      <c r="AX397" s="14" t="s">
        <v>80</v>
      </c>
      <c r="AY397" s="163" t="s">
        <v>146</v>
      </c>
    </row>
    <row r="398" spans="2:65" s="1" customFormat="1" ht="16.5" customHeight="1">
      <c r="B398" s="32"/>
      <c r="C398" s="174" t="s">
        <v>1333</v>
      </c>
      <c r="D398" s="174" t="s">
        <v>392</v>
      </c>
      <c r="E398" s="175" t="s">
        <v>2997</v>
      </c>
      <c r="F398" s="176" t="s">
        <v>2998</v>
      </c>
      <c r="G398" s="177" t="s">
        <v>152</v>
      </c>
      <c r="H398" s="178">
        <v>208.57</v>
      </c>
      <c r="I398" s="179"/>
      <c r="J398" s="180">
        <f>ROUND(I398*H398,2)</f>
        <v>0</v>
      </c>
      <c r="K398" s="176" t="s">
        <v>19</v>
      </c>
      <c r="L398" s="181"/>
      <c r="M398" s="182" t="s">
        <v>19</v>
      </c>
      <c r="N398" s="183" t="s">
        <v>43</v>
      </c>
      <c r="P398" s="140">
        <f>O398*H398</f>
        <v>0</v>
      </c>
      <c r="Q398" s="140">
        <v>1.4999999999999999E-2</v>
      </c>
      <c r="R398" s="140">
        <f>Q398*H398</f>
        <v>3.1285499999999997</v>
      </c>
      <c r="S398" s="140">
        <v>0</v>
      </c>
      <c r="T398" s="141">
        <f>S398*H398</f>
        <v>0</v>
      </c>
      <c r="AR398" s="142" t="s">
        <v>335</v>
      </c>
      <c r="AT398" s="142" t="s">
        <v>392</v>
      </c>
      <c r="AU398" s="142" t="s">
        <v>82</v>
      </c>
      <c r="AY398" s="17" t="s">
        <v>146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80</v>
      </c>
      <c r="BK398" s="143">
        <f>ROUND(I398*H398,2)</f>
        <v>0</v>
      </c>
      <c r="BL398" s="17" t="s">
        <v>241</v>
      </c>
      <c r="BM398" s="142" t="s">
        <v>2999</v>
      </c>
    </row>
    <row r="399" spans="2:65" s="13" customFormat="1" ht="11.25">
      <c r="B399" s="155"/>
      <c r="D399" s="149" t="s">
        <v>157</v>
      </c>
      <c r="F399" s="157" t="s">
        <v>3000</v>
      </c>
      <c r="H399" s="158">
        <v>208.57</v>
      </c>
      <c r="I399" s="159"/>
      <c r="L399" s="155"/>
      <c r="M399" s="160"/>
      <c r="T399" s="161"/>
      <c r="AT399" s="156" t="s">
        <v>157</v>
      </c>
      <c r="AU399" s="156" t="s">
        <v>82</v>
      </c>
      <c r="AV399" s="13" t="s">
        <v>82</v>
      </c>
      <c r="AW399" s="13" t="s">
        <v>4</v>
      </c>
      <c r="AX399" s="13" t="s">
        <v>80</v>
      </c>
      <c r="AY399" s="156" t="s">
        <v>146</v>
      </c>
    </row>
    <row r="400" spans="2:65" s="1" customFormat="1" ht="24.2" customHeight="1">
      <c r="B400" s="32"/>
      <c r="C400" s="131" t="s">
        <v>159</v>
      </c>
      <c r="D400" s="131" t="s">
        <v>149</v>
      </c>
      <c r="E400" s="132" t="s">
        <v>1908</v>
      </c>
      <c r="F400" s="133" t="s">
        <v>1909</v>
      </c>
      <c r="G400" s="134" t="s">
        <v>213</v>
      </c>
      <c r="H400" s="135">
        <v>3</v>
      </c>
      <c r="I400" s="136"/>
      <c r="J400" s="137">
        <f>ROUND(I400*H400,2)</f>
        <v>0</v>
      </c>
      <c r="K400" s="133" t="s">
        <v>638</v>
      </c>
      <c r="L400" s="32"/>
      <c r="M400" s="138" t="s">
        <v>19</v>
      </c>
      <c r="N400" s="139" t="s">
        <v>43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241</v>
      </c>
      <c r="AT400" s="142" t="s">
        <v>149</v>
      </c>
      <c r="AU400" s="142" t="s">
        <v>82</v>
      </c>
      <c r="AY400" s="17" t="s">
        <v>146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80</v>
      </c>
      <c r="BK400" s="143">
        <f>ROUND(I400*H400,2)</f>
        <v>0</v>
      </c>
      <c r="BL400" s="17" t="s">
        <v>241</v>
      </c>
      <c r="BM400" s="142" t="s">
        <v>3001</v>
      </c>
    </row>
    <row r="401" spans="2:65" s="1" customFormat="1" ht="11.25">
      <c r="B401" s="32"/>
      <c r="D401" s="144" t="s">
        <v>155</v>
      </c>
      <c r="F401" s="145" t="s">
        <v>1911</v>
      </c>
      <c r="I401" s="146"/>
      <c r="L401" s="32"/>
      <c r="M401" s="147"/>
      <c r="T401" s="53"/>
      <c r="AT401" s="17" t="s">
        <v>155</v>
      </c>
      <c r="AU401" s="17" t="s">
        <v>82</v>
      </c>
    </row>
    <row r="402" spans="2:65" s="11" customFormat="1" ht="22.9" customHeight="1">
      <c r="B402" s="119"/>
      <c r="D402" s="120" t="s">
        <v>71</v>
      </c>
      <c r="E402" s="129" t="s">
        <v>2117</v>
      </c>
      <c r="F402" s="129" t="s">
        <v>2118</v>
      </c>
      <c r="I402" s="122"/>
      <c r="J402" s="130">
        <f>BK402</f>
        <v>0</v>
      </c>
      <c r="L402" s="119"/>
      <c r="M402" s="124"/>
      <c r="P402" s="125">
        <f>SUM(P403:P432)</f>
        <v>0</v>
      </c>
      <c r="R402" s="125">
        <f>SUM(R403:R432)</f>
        <v>0.38020448000000001</v>
      </c>
      <c r="T402" s="126">
        <f>SUM(T403:T432)</f>
        <v>0</v>
      </c>
      <c r="AR402" s="120" t="s">
        <v>82</v>
      </c>
      <c r="AT402" s="127" t="s">
        <v>71</v>
      </c>
      <c r="AU402" s="127" t="s">
        <v>80</v>
      </c>
      <c r="AY402" s="120" t="s">
        <v>146</v>
      </c>
      <c r="BK402" s="128">
        <f>SUM(BK403:BK432)</f>
        <v>0</v>
      </c>
    </row>
    <row r="403" spans="2:65" s="1" customFormat="1" ht="16.5" customHeight="1">
      <c r="B403" s="32"/>
      <c r="C403" s="131" t="s">
        <v>1342</v>
      </c>
      <c r="D403" s="131" t="s">
        <v>149</v>
      </c>
      <c r="E403" s="132" t="s">
        <v>3002</v>
      </c>
      <c r="F403" s="133" t="s">
        <v>3003</v>
      </c>
      <c r="G403" s="134" t="s">
        <v>152</v>
      </c>
      <c r="H403" s="135">
        <v>1008.556</v>
      </c>
      <c r="I403" s="136"/>
      <c r="J403" s="137">
        <f>ROUND(I403*H403,2)</f>
        <v>0</v>
      </c>
      <c r="K403" s="133" t="s">
        <v>638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8.0000000000000007E-5</v>
      </c>
      <c r="R403" s="140">
        <f>Q403*H403</f>
        <v>8.0684480000000003E-2</v>
      </c>
      <c r="S403" s="140">
        <v>0</v>
      </c>
      <c r="T403" s="141">
        <f>S403*H403</f>
        <v>0</v>
      </c>
      <c r="AR403" s="142" t="s">
        <v>241</v>
      </c>
      <c r="AT403" s="142" t="s">
        <v>149</v>
      </c>
      <c r="AU403" s="142" t="s">
        <v>82</v>
      </c>
      <c r="AY403" s="17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241</v>
      </c>
      <c r="BM403" s="142" t="s">
        <v>3004</v>
      </c>
    </row>
    <row r="404" spans="2:65" s="1" customFormat="1" ht="11.25">
      <c r="B404" s="32"/>
      <c r="D404" s="144" t="s">
        <v>155</v>
      </c>
      <c r="F404" s="145" t="s">
        <v>3005</v>
      </c>
      <c r="I404" s="146"/>
      <c r="L404" s="32"/>
      <c r="M404" s="147"/>
      <c r="T404" s="53"/>
      <c r="AT404" s="17" t="s">
        <v>155</v>
      </c>
      <c r="AU404" s="17" t="s">
        <v>82</v>
      </c>
    </row>
    <row r="405" spans="2:65" s="12" customFormat="1" ht="11.25">
      <c r="B405" s="148"/>
      <c r="D405" s="149" t="s">
        <v>157</v>
      </c>
      <c r="E405" s="150" t="s">
        <v>19</v>
      </c>
      <c r="F405" s="151" t="s">
        <v>2831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 ht="11.25">
      <c r="B406" s="155"/>
      <c r="D406" s="149" t="s">
        <v>157</v>
      </c>
      <c r="E406" s="156" t="s">
        <v>19</v>
      </c>
      <c r="F406" s="157" t="s">
        <v>3006</v>
      </c>
      <c r="H406" s="158">
        <v>185.34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 ht="11.25">
      <c r="B407" s="148"/>
      <c r="D407" s="149" t="s">
        <v>157</v>
      </c>
      <c r="E407" s="150" t="s">
        <v>19</v>
      </c>
      <c r="F407" s="151" t="s">
        <v>2955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 ht="11.25">
      <c r="B408" s="155"/>
      <c r="D408" s="149" t="s">
        <v>157</v>
      </c>
      <c r="E408" s="156" t="s">
        <v>19</v>
      </c>
      <c r="F408" s="157" t="s">
        <v>593</v>
      </c>
      <c r="H408" s="158">
        <v>200.9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 ht="11.25">
      <c r="B409" s="148"/>
      <c r="D409" s="149" t="s">
        <v>157</v>
      </c>
      <c r="E409" s="150" t="s">
        <v>19</v>
      </c>
      <c r="F409" s="151" t="s">
        <v>2832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 ht="11.25">
      <c r="B410" s="155"/>
      <c r="D410" s="149" t="s">
        <v>157</v>
      </c>
      <c r="E410" s="156" t="s">
        <v>19</v>
      </c>
      <c r="F410" s="157" t="s">
        <v>3007</v>
      </c>
      <c r="H410" s="158">
        <v>622.31600000000003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4" customFormat="1" ht="11.25">
      <c r="B411" s="162"/>
      <c r="D411" s="149" t="s">
        <v>157</v>
      </c>
      <c r="E411" s="163" t="s">
        <v>19</v>
      </c>
      <c r="F411" s="164" t="s">
        <v>161</v>
      </c>
      <c r="H411" s="165">
        <v>1008.556</v>
      </c>
      <c r="I411" s="166"/>
      <c r="L411" s="162"/>
      <c r="M411" s="167"/>
      <c r="T411" s="168"/>
      <c r="AT411" s="163" t="s">
        <v>157</v>
      </c>
      <c r="AU411" s="163" t="s">
        <v>82</v>
      </c>
      <c r="AV411" s="14" t="s">
        <v>147</v>
      </c>
      <c r="AW411" s="14" t="s">
        <v>33</v>
      </c>
      <c r="AX411" s="14" t="s">
        <v>80</v>
      </c>
      <c r="AY411" s="163" t="s">
        <v>146</v>
      </c>
    </row>
    <row r="412" spans="2:65" s="1" customFormat="1" ht="21.75" customHeight="1">
      <c r="B412" s="32"/>
      <c r="C412" s="131" t="s">
        <v>1348</v>
      </c>
      <c r="D412" s="131" t="s">
        <v>149</v>
      </c>
      <c r="E412" s="132" t="s">
        <v>2120</v>
      </c>
      <c r="F412" s="133" t="s">
        <v>2121</v>
      </c>
      <c r="G412" s="134" t="s">
        <v>152</v>
      </c>
      <c r="H412" s="135">
        <v>576</v>
      </c>
      <c r="I412" s="136"/>
      <c r="J412" s="137">
        <f>ROUND(I412*H412,2)</f>
        <v>0</v>
      </c>
      <c r="K412" s="133" t="s">
        <v>638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6.9999999999999994E-5</v>
      </c>
      <c r="R412" s="140">
        <f>Q412*H412</f>
        <v>4.0319999999999995E-2</v>
      </c>
      <c r="S412" s="140">
        <v>0</v>
      </c>
      <c r="T412" s="141">
        <f>S412*H412</f>
        <v>0</v>
      </c>
      <c r="AR412" s="142" t="s">
        <v>241</v>
      </c>
      <c r="AT412" s="142" t="s">
        <v>149</v>
      </c>
      <c r="AU412" s="142" t="s">
        <v>82</v>
      </c>
      <c r="AY412" s="17" t="s">
        <v>146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80</v>
      </c>
      <c r="BK412" s="143">
        <f>ROUND(I412*H412,2)</f>
        <v>0</v>
      </c>
      <c r="BL412" s="17" t="s">
        <v>241</v>
      </c>
      <c r="BM412" s="142" t="s">
        <v>3008</v>
      </c>
    </row>
    <row r="413" spans="2:65" s="1" customFormat="1" ht="11.25">
      <c r="B413" s="32"/>
      <c r="D413" s="144" t="s">
        <v>155</v>
      </c>
      <c r="F413" s="145" t="s">
        <v>2123</v>
      </c>
      <c r="I413" s="146"/>
      <c r="L413" s="32"/>
      <c r="M413" s="147"/>
      <c r="T413" s="53"/>
      <c r="AT413" s="17" t="s">
        <v>155</v>
      </c>
      <c r="AU413" s="17" t="s">
        <v>82</v>
      </c>
    </row>
    <row r="414" spans="2:65" s="12" customFormat="1" ht="11.25">
      <c r="B414" s="148"/>
      <c r="D414" s="149" t="s">
        <v>157</v>
      </c>
      <c r="E414" s="150" t="s">
        <v>19</v>
      </c>
      <c r="F414" s="151" t="s">
        <v>3009</v>
      </c>
      <c r="H414" s="150" t="s">
        <v>19</v>
      </c>
      <c r="I414" s="152"/>
      <c r="L414" s="148"/>
      <c r="M414" s="153"/>
      <c r="T414" s="154"/>
      <c r="AT414" s="150" t="s">
        <v>157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146</v>
      </c>
    </row>
    <row r="415" spans="2:65" s="13" customFormat="1" ht="11.25">
      <c r="B415" s="155"/>
      <c r="D415" s="149" t="s">
        <v>157</v>
      </c>
      <c r="E415" s="156" t="s">
        <v>19</v>
      </c>
      <c r="F415" s="157" t="s">
        <v>3010</v>
      </c>
      <c r="H415" s="158">
        <v>576</v>
      </c>
      <c r="I415" s="159"/>
      <c r="L415" s="155"/>
      <c r="M415" s="160"/>
      <c r="T415" s="161"/>
      <c r="AT415" s="156" t="s">
        <v>157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146</v>
      </c>
    </row>
    <row r="416" spans="2:65" s="14" customFormat="1" ht="11.25">
      <c r="B416" s="162"/>
      <c r="D416" s="149" t="s">
        <v>157</v>
      </c>
      <c r="E416" s="163" t="s">
        <v>19</v>
      </c>
      <c r="F416" s="164" t="s">
        <v>161</v>
      </c>
      <c r="H416" s="165">
        <v>576</v>
      </c>
      <c r="I416" s="166"/>
      <c r="L416" s="162"/>
      <c r="M416" s="167"/>
      <c r="T416" s="168"/>
      <c r="AT416" s="163" t="s">
        <v>157</v>
      </c>
      <c r="AU416" s="163" t="s">
        <v>82</v>
      </c>
      <c r="AV416" s="14" t="s">
        <v>147</v>
      </c>
      <c r="AW416" s="14" t="s">
        <v>33</v>
      </c>
      <c r="AX416" s="14" t="s">
        <v>80</v>
      </c>
      <c r="AY416" s="163" t="s">
        <v>146</v>
      </c>
    </row>
    <row r="417" spans="2:65" s="1" customFormat="1" ht="21.75" customHeight="1">
      <c r="B417" s="32"/>
      <c r="C417" s="131" t="s">
        <v>1356</v>
      </c>
      <c r="D417" s="131" t="s">
        <v>149</v>
      </c>
      <c r="E417" s="132" t="s">
        <v>2126</v>
      </c>
      <c r="F417" s="133" t="s">
        <v>2127</v>
      </c>
      <c r="G417" s="134" t="s">
        <v>152</v>
      </c>
      <c r="H417" s="135">
        <v>576</v>
      </c>
      <c r="I417" s="136"/>
      <c r="J417" s="137">
        <f>ROUND(I417*H417,2)</f>
        <v>0</v>
      </c>
      <c r="K417" s="133" t="s">
        <v>638</v>
      </c>
      <c r="L417" s="32"/>
      <c r="M417" s="138" t="s">
        <v>19</v>
      </c>
      <c r="N417" s="139" t="s">
        <v>43</v>
      </c>
      <c r="P417" s="140">
        <f>O417*H417</f>
        <v>0</v>
      </c>
      <c r="Q417" s="140">
        <v>6.9999999999999994E-5</v>
      </c>
      <c r="R417" s="140">
        <f>Q417*H417</f>
        <v>4.0319999999999995E-2</v>
      </c>
      <c r="S417" s="140">
        <v>0</v>
      </c>
      <c r="T417" s="141">
        <f>S417*H417</f>
        <v>0</v>
      </c>
      <c r="AR417" s="142" t="s">
        <v>241</v>
      </c>
      <c r="AT417" s="142" t="s">
        <v>149</v>
      </c>
      <c r="AU417" s="142" t="s">
        <v>82</v>
      </c>
      <c r="AY417" s="17" t="s">
        <v>146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7" t="s">
        <v>80</v>
      </c>
      <c r="BK417" s="143">
        <f>ROUND(I417*H417,2)</f>
        <v>0</v>
      </c>
      <c r="BL417" s="17" t="s">
        <v>241</v>
      </c>
      <c r="BM417" s="142" t="s">
        <v>3011</v>
      </c>
    </row>
    <row r="418" spans="2:65" s="1" customFormat="1" ht="11.25">
      <c r="B418" s="32"/>
      <c r="D418" s="144" t="s">
        <v>155</v>
      </c>
      <c r="F418" s="145" t="s">
        <v>2129</v>
      </c>
      <c r="I418" s="146"/>
      <c r="L418" s="32"/>
      <c r="M418" s="147"/>
      <c r="T418" s="53"/>
      <c r="AT418" s="17" t="s">
        <v>155</v>
      </c>
      <c r="AU418" s="17" t="s">
        <v>82</v>
      </c>
    </row>
    <row r="419" spans="2:65" s="12" customFormat="1" ht="11.25">
      <c r="B419" s="148"/>
      <c r="D419" s="149" t="s">
        <v>157</v>
      </c>
      <c r="E419" s="150" t="s">
        <v>19</v>
      </c>
      <c r="F419" s="151" t="s">
        <v>3009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3010</v>
      </c>
      <c r="H420" s="158">
        <v>576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80</v>
      </c>
      <c r="AY420" s="156" t="s">
        <v>146</v>
      </c>
    </row>
    <row r="421" spans="2:65" s="1" customFormat="1" ht="16.5" customHeight="1">
      <c r="B421" s="32"/>
      <c r="C421" s="131" t="s">
        <v>1364</v>
      </c>
      <c r="D421" s="131" t="s">
        <v>149</v>
      </c>
      <c r="E421" s="132" t="s">
        <v>2131</v>
      </c>
      <c r="F421" s="133" t="s">
        <v>2132</v>
      </c>
      <c r="G421" s="134" t="s">
        <v>152</v>
      </c>
      <c r="H421" s="135">
        <v>576</v>
      </c>
      <c r="I421" s="136"/>
      <c r="J421" s="137">
        <f>ROUND(I421*H421,2)</f>
        <v>0</v>
      </c>
      <c r="K421" s="133" t="s">
        <v>638</v>
      </c>
      <c r="L421" s="32"/>
      <c r="M421" s="138" t="s">
        <v>19</v>
      </c>
      <c r="N421" s="139" t="s">
        <v>43</v>
      </c>
      <c r="P421" s="140">
        <f>O421*H421</f>
        <v>0</v>
      </c>
      <c r="Q421" s="140">
        <v>1.3999999999999999E-4</v>
      </c>
      <c r="R421" s="140">
        <f>Q421*H421</f>
        <v>8.0639999999999989E-2</v>
      </c>
      <c r="S421" s="140">
        <v>0</v>
      </c>
      <c r="T421" s="141">
        <f>S421*H421</f>
        <v>0</v>
      </c>
      <c r="AR421" s="142" t="s">
        <v>241</v>
      </c>
      <c r="AT421" s="142" t="s">
        <v>149</v>
      </c>
      <c r="AU421" s="142" t="s">
        <v>82</v>
      </c>
      <c r="AY421" s="17" t="s">
        <v>146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80</v>
      </c>
      <c r="BK421" s="143">
        <f>ROUND(I421*H421,2)</f>
        <v>0</v>
      </c>
      <c r="BL421" s="17" t="s">
        <v>241</v>
      </c>
      <c r="BM421" s="142" t="s">
        <v>3012</v>
      </c>
    </row>
    <row r="422" spans="2:65" s="1" customFormat="1" ht="11.25">
      <c r="B422" s="32"/>
      <c r="D422" s="144" t="s">
        <v>155</v>
      </c>
      <c r="F422" s="145" t="s">
        <v>2134</v>
      </c>
      <c r="I422" s="146"/>
      <c r="L422" s="32"/>
      <c r="M422" s="147"/>
      <c r="T422" s="53"/>
      <c r="AT422" s="17" t="s">
        <v>155</v>
      </c>
      <c r="AU422" s="17" t="s">
        <v>82</v>
      </c>
    </row>
    <row r="423" spans="2:65" s="12" customFormat="1" ht="11.25">
      <c r="B423" s="148"/>
      <c r="D423" s="149" t="s">
        <v>157</v>
      </c>
      <c r="E423" s="150" t="s">
        <v>19</v>
      </c>
      <c r="F423" s="151" t="s">
        <v>3009</v>
      </c>
      <c r="H423" s="150" t="s">
        <v>19</v>
      </c>
      <c r="I423" s="152"/>
      <c r="L423" s="148"/>
      <c r="M423" s="153"/>
      <c r="T423" s="154"/>
      <c r="AT423" s="150" t="s">
        <v>157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146</v>
      </c>
    </row>
    <row r="424" spans="2:65" s="13" customFormat="1" ht="11.25">
      <c r="B424" s="155"/>
      <c r="D424" s="149" t="s">
        <v>157</v>
      </c>
      <c r="E424" s="156" t="s">
        <v>19</v>
      </c>
      <c r="F424" s="157" t="s">
        <v>3010</v>
      </c>
      <c r="H424" s="158">
        <v>576</v>
      </c>
      <c r="I424" s="159"/>
      <c r="L424" s="155"/>
      <c r="M424" s="160"/>
      <c r="T424" s="161"/>
      <c r="AT424" s="156" t="s">
        <v>157</v>
      </c>
      <c r="AU424" s="156" t="s">
        <v>82</v>
      </c>
      <c r="AV424" s="13" t="s">
        <v>82</v>
      </c>
      <c r="AW424" s="13" t="s">
        <v>33</v>
      </c>
      <c r="AX424" s="13" t="s">
        <v>80</v>
      </c>
      <c r="AY424" s="156" t="s">
        <v>146</v>
      </c>
    </row>
    <row r="425" spans="2:65" s="1" customFormat="1" ht="16.5" customHeight="1">
      <c r="B425" s="32"/>
      <c r="C425" s="131" t="s">
        <v>1370</v>
      </c>
      <c r="D425" s="131" t="s">
        <v>149</v>
      </c>
      <c r="E425" s="132" t="s">
        <v>2136</v>
      </c>
      <c r="F425" s="133" t="s">
        <v>2137</v>
      </c>
      <c r="G425" s="134" t="s">
        <v>152</v>
      </c>
      <c r="H425" s="135">
        <v>576</v>
      </c>
      <c r="I425" s="136"/>
      <c r="J425" s="137">
        <f>ROUND(I425*H425,2)</f>
        <v>0</v>
      </c>
      <c r="K425" s="133" t="s">
        <v>638</v>
      </c>
      <c r="L425" s="32"/>
      <c r="M425" s="138" t="s">
        <v>19</v>
      </c>
      <c r="N425" s="139" t="s">
        <v>43</v>
      </c>
      <c r="P425" s="140">
        <f>O425*H425</f>
        <v>0</v>
      </c>
      <c r="Q425" s="140">
        <v>1.2E-4</v>
      </c>
      <c r="R425" s="140">
        <f>Q425*H425</f>
        <v>6.9120000000000001E-2</v>
      </c>
      <c r="S425" s="140">
        <v>0</v>
      </c>
      <c r="T425" s="141">
        <f>S425*H425</f>
        <v>0</v>
      </c>
      <c r="AR425" s="142" t="s">
        <v>241</v>
      </c>
      <c r="AT425" s="142" t="s">
        <v>149</v>
      </c>
      <c r="AU425" s="142" t="s">
        <v>82</v>
      </c>
      <c r="AY425" s="17" t="s">
        <v>146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7" t="s">
        <v>80</v>
      </c>
      <c r="BK425" s="143">
        <f>ROUND(I425*H425,2)</f>
        <v>0</v>
      </c>
      <c r="BL425" s="17" t="s">
        <v>241</v>
      </c>
      <c r="BM425" s="142" t="s">
        <v>3013</v>
      </c>
    </row>
    <row r="426" spans="2:65" s="1" customFormat="1" ht="11.25">
      <c r="B426" s="32"/>
      <c r="D426" s="144" t="s">
        <v>155</v>
      </c>
      <c r="F426" s="145" t="s">
        <v>2139</v>
      </c>
      <c r="I426" s="146"/>
      <c r="L426" s="32"/>
      <c r="M426" s="147"/>
      <c r="T426" s="53"/>
      <c r="AT426" s="17" t="s">
        <v>155</v>
      </c>
      <c r="AU426" s="17" t="s">
        <v>82</v>
      </c>
    </row>
    <row r="427" spans="2:65" s="12" customFormat="1" ht="11.25">
      <c r="B427" s="148"/>
      <c r="D427" s="149" t="s">
        <v>157</v>
      </c>
      <c r="E427" s="150" t="s">
        <v>19</v>
      </c>
      <c r="F427" s="151" t="s">
        <v>3009</v>
      </c>
      <c r="H427" s="150" t="s">
        <v>19</v>
      </c>
      <c r="I427" s="152"/>
      <c r="L427" s="148"/>
      <c r="M427" s="153"/>
      <c r="T427" s="154"/>
      <c r="AT427" s="150" t="s">
        <v>157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146</v>
      </c>
    </row>
    <row r="428" spans="2:65" s="13" customFormat="1" ht="11.25">
      <c r="B428" s="155"/>
      <c r="D428" s="149" t="s">
        <v>157</v>
      </c>
      <c r="E428" s="156" t="s">
        <v>19</v>
      </c>
      <c r="F428" s="157" t="s">
        <v>3010</v>
      </c>
      <c r="H428" s="158">
        <v>576</v>
      </c>
      <c r="I428" s="159"/>
      <c r="L428" s="155"/>
      <c r="M428" s="160"/>
      <c r="T428" s="161"/>
      <c r="AT428" s="156" t="s">
        <v>157</v>
      </c>
      <c r="AU428" s="156" t="s">
        <v>82</v>
      </c>
      <c r="AV428" s="13" t="s">
        <v>82</v>
      </c>
      <c r="AW428" s="13" t="s">
        <v>33</v>
      </c>
      <c r="AX428" s="13" t="s">
        <v>80</v>
      </c>
      <c r="AY428" s="156" t="s">
        <v>146</v>
      </c>
    </row>
    <row r="429" spans="2:65" s="1" customFormat="1" ht="16.5" customHeight="1">
      <c r="B429" s="32"/>
      <c r="C429" s="131" t="s">
        <v>1376</v>
      </c>
      <c r="D429" s="131" t="s">
        <v>149</v>
      </c>
      <c r="E429" s="132" t="s">
        <v>2141</v>
      </c>
      <c r="F429" s="133" t="s">
        <v>2142</v>
      </c>
      <c r="G429" s="134" t="s">
        <v>152</v>
      </c>
      <c r="H429" s="135">
        <v>576</v>
      </c>
      <c r="I429" s="136"/>
      <c r="J429" s="137">
        <f>ROUND(I429*H429,2)</f>
        <v>0</v>
      </c>
      <c r="K429" s="133" t="s">
        <v>638</v>
      </c>
      <c r="L429" s="32"/>
      <c r="M429" s="138" t="s">
        <v>19</v>
      </c>
      <c r="N429" s="139" t="s">
        <v>43</v>
      </c>
      <c r="P429" s="140">
        <f>O429*H429</f>
        <v>0</v>
      </c>
      <c r="Q429" s="140">
        <v>1.2E-4</v>
      </c>
      <c r="R429" s="140">
        <f>Q429*H429</f>
        <v>6.9120000000000001E-2</v>
      </c>
      <c r="S429" s="140">
        <v>0</v>
      </c>
      <c r="T429" s="141">
        <f>S429*H429</f>
        <v>0</v>
      </c>
      <c r="AR429" s="142" t="s">
        <v>241</v>
      </c>
      <c r="AT429" s="142" t="s">
        <v>149</v>
      </c>
      <c r="AU429" s="142" t="s">
        <v>82</v>
      </c>
      <c r="AY429" s="17" t="s">
        <v>146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7" t="s">
        <v>80</v>
      </c>
      <c r="BK429" s="143">
        <f>ROUND(I429*H429,2)</f>
        <v>0</v>
      </c>
      <c r="BL429" s="17" t="s">
        <v>241</v>
      </c>
      <c r="BM429" s="142" t="s">
        <v>3014</v>
      </c>
    </row>
    <row r="430" spans="2:65" s="1" customFormat="1" ht="11.25">
      <c r="B430" s="32"/>
      <c r="D430" s="144" t="s">
        <v>155</v>
      </c>
      <c r="F430" s="145" t="s">
        <v>2144</v>
      </c>
      <c r="I430" s="146"/>
      <c r="L430" s="32"/>
      <c r="M430" s="147"/>
      <c r="T430" s="53"/>
      <c r="AT430" s="17" t="s">
        <v>155</v>
      </c>
      <c r="AU430" s="17" t="s">
        <v>82</v>
      </c>
    </row>
    <row r="431" spans="2:65" s="12" customFormat="1" ht="11.25">
      <c r="B431" s="148"/>
      <c r="D431" s="149" t="s">
        <v>157</v>
      </c>
      <c r="E431" s="150" t="s">
        <v>19</v>
      </c>
      <c r="F431" s="151" t="s">
        <v>3009</v>
      </c>
      <c r="H431" s="150" t="s">
        <v>19</v>
      </c>
      <c r="I431" s="152"/>
      <c r="L431" s="148"/>
      <c r="M431" s="153"/>
      <c r="T431" s="154"/>
      <c r="AT431" s="150" t="s">
        <v>157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146</v>
      </c>
    </row>
    <row r="432" spans="2:65" s="13" customFormat="1" ht="11.25">
      <c r="B432" s="155"/>
      <c r="D432" s="149" t="s">
        <v>157</v>
      </c>
      <c r="E432" s="156" t="s">
        <v>19</v>
      </c>
      <c r="F432" s="157" t="s">
        <v>3010</v>
      </c>
      <c r="H432" s="158">
        <v>576</v>
      </c>
      <c r="I432" s="159"/>
      <c r="L432" s="155"/>
      <c r="M432" s="186"/>
      <c r="N432" s="187"/>
      <c r="O432" s="187"/>
      <c r="P432" s="187"/>
      <c r="Q432" s="187"/>
      <c r="R432" s="187"/>
      <c r="S432" s="187"/>
      <c r="T432" s="188"/>
      <c r="AT432" s="156" t="s">
        <v>157</v>
      </c>
      <c r="AU432" s="156" t="s">
        <v>82</v>
      </c>
      <c r="AV432" s="13" t="s">
        <v>82</v>
      </c>
      <c r="AW432" s="13" t="s">
        <v>33</v>
      </c>
      <c r="AX432" s="13" t="s">
        <v>80</v>
      </c>
      <c r="AY432" s="156" t="s">
        <v>146</v>
      </c>
    </row>
    <row r="433" spans="2:12" s="1" customFormat="1" ht="6.95" customHeight="1"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32"/>
    </row>
  </sheetData>
  <sheetProtection algorithmName="SHA-512" hashValue="ErjViV8lRcjXws4lY6uGD87wTbPA2md/GlNK8OhSgSjv0RsUBIBHQWILVWN35ry52lN2598euOK7884qoZNdWg==" saltValue="kDneg2RdyIvGDZL4m4Mm60RRdTd/CtKTGIPxtdW2exjylVA+h8ULY+pLZyIjDabQumHmWkD3LMVWmDZAGXrZGA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21" t="s">
        <v>3015</v>
      </c>
      <c r="D3" s="321"/>
      <c r="E3" s="321"/>
      <c r="F3" s="321"/>
      <c r="G3" s="321"/>
      <c r="H3" s="321"/>
      <c r="I3" s="321"/>
      <c r="J3" s="321"/>
      <c r="K3" s="194"/>
    </row>
    <row r="4" spans="2:11" customFormat="1" ht="25.5" customHeight="1">
      <c r="B4" s="195"/>
      <c r="C4" s="320" t="s">
        <v>3016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3017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3018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3019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3020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3021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3022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3023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3024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3025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79</v>
      </c>
      <c r="F18" s="319" t="s">
        <v>3026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3027</v>
      </c>
      <c r="F19" s="319" t="s">
        <v>3028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3029</v>
      </c>
      <c r="F20" s="319" t="s">
        <v>3030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3031</v>
      </c>
      <c r="F21" s="319" t="s">
        <v>3032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3033</v>
      </c>
      <c r="F22" s="319" t="s">
        <v>3034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94</v>
      </c>
      <c r="F23" s="319" t="s">
        <v>3035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3036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3037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3038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3039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3040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3041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3042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3043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3044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132</v>
      </c>
      <c r="F36" s="198"/>
      <c r="G36" s="319" t="s">
        <v>3045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3046</v>
      </c>
      <c r="F37" s="198"/>
      <c r="G37" s="319" t="s">
        <v>3047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319" t="s">
        <v>3048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319" t="s">
        <v>3049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133</v>
      </c>
      <c r="F40" s="198"/>
      <c r="G40" s="319" t="s">
        <v>3050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134</v>
      </c>
      <c r="F41" s="198"/>
      <c r="G41" s="319" t="s">
        <v>3051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3052</v>
      </c>
      <c r="F42" s="198"/>
      <c r="G42" s="319" t="s">
        <v>3053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3054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3055</v>
      </c>
      <c r="F44" s="198"/>
      <c r="G44" s="319" t="s">
        <v>3056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136</v>
      </c>
      <c r="F45" s="198"/>
      <c r="G45" s="319" t="s">
        <v>3057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3058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3059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3060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3061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3062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3063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3064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3065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3066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3067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3068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3069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3070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2" t="s">
        <v>3071</v>
      </c>
      <c r="E62" s="322"/>
      <c r="F62" s="322"/>
      <c r="G62" s="322"/>
      <c r="H62" s="322"/>
      <c r="I62" s="322"/>
      <c r="J62" s="322"/>
      <c r="K62" s="196"/>
    </row>
    <row r="63" spans="2:11" customFormat="1" ht="15" customHeight="1">
      <c r="B63" s="195"/>
      <c r="C63" s="200"/>
      <c r="D63" s="319" t="s">
        <v>3072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3073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2" t="s">
        <v>3074</v>
      </c>
      <c r="E66" s="322"/>
      <c r="F66" s="322"/>
      <c r="G66" s="322"/>
      <c r="H66" s="322"/>
      <c r="I66" s="322"/>
      <c r="J66" s="322"/>
      <c r="K66" s="196"/>
    </row>
    <row r="67" spans="2:11" customFormat="1" ht="15" customHeight="1">
      <c r="B67" s="195"/>
      <c r="C67" s="200"/>
      <c r="D67" s="319" t="s">
        <v>3075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3076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3077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3078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23" t="s">
        <v>3079</v>
      </c>
      <c r="D75" s="323"/>
      <c r="E75" s="323"/>
      <c r="F75" s="323"/>
      <c r="G75" s="323"/>
      <c r="H75" s="323"/>
      <c r="I75" s="323"/>
      <c r="J75" s="323"/>
      <c r="K75" s="213"/>
    </row>
    <row r="76" spans="2:11" customFormat="1" ht="17.25" customHeight="1">
      <c r="B76" s="212"/>
      <c r="C76" s="214" t="s">
        <v>3080</v>
      </c>
      <c r="D76" s="214"/>
      <c r="E76" s="214"/>
      <c r="F76" s="214" t="s">
        <v>3081</v>
      </c>
      <c r="G76" s="215"/>
      <c r="H76" s="214" t="s">
        <v>54</v>
      </c>
      <c r="I76" s="214" t="s">
        <v>57</v>
      </c>
      <c r="J76" s="214" t="s">
        <v>3082</v>
      </c>
      <c r="K76" s="213"/>
    </row>
    <row r="77" spans="2:11" customFormat="1" ht="17.25" customHeight="1">
      <c r="B77" s="212"/>
      <c r="C77" s="216" t="s">
        <v>3083</v>
      </c>
      <c r="D77" s="216"/>
      <c r="E77" s="216"/>
      <c r="F77" s="217" t="s">
        <v>3084</v>
      </c>
      <c r="G77" s="218"/>
      <c r="H77" s="216"/>
      <c r="I77" s="216"/>
      <c r="J77" s="216" t="s">
        <v>3085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3086</v>
      </c>
      <c r="G79" s="223"/>
      <c r="H79" s="201" t="s">
        <v>3087</v>
      </c>
      <c r="I79" s="201" t="s">
        <v>3088</v>
      </c>
      <c r="J79" s="201">
        <v>20</v>
      </c>
      <c r="K79" s="213"/>
    </row>
    <row r="80" spans="2:11" customFormat="1" ht="15" customHeight="1">
      <c r="B80" s="212"/>
      <c r="C80" s="201" t="s">
        <v>3089</v>
      </c>
      <c r="D80" s="201"/>
      <c r="E80" s="201"/>
      <c r="F80" s="222" t="s">
        <v>3086</v>
      </c>
      <c r="G80" s="223"/>
      <c r="H80" s="201" t="s">
        <v>3090</v>
      </c>
      <c r="I80" s="201" t="s">
        <v>3088</v>
      </c>
      <c r="J80" s="201">
        <v>120</v>
      </c>
      <c r="K80" s="213"/>
    </row>
    <row r="81" spans="2:11" customFormat="1" ht="15" customHeight="1">
      <c r="B81" s="224"/>
      <c r="C81" s="201" t="s">
        <v>3091</v>
      </c>
      <c r="D81" s="201"/>
      <c r="E81" s="201"/>
      <c r="F81" s="222" t="s">
        <v>3092</v>
      </c>
      <c r="G81" s="223"/>
      <c r="H81" s="201" t="s">
        <v>3093</v>
      </c>
      <c r="I81" s="201" t="s">
        <v>3088</v>
      </c>
      <c r="J81" s="201">
        <v>50</v>
      </c>
      <c r="K81" s="213"/>
    </row>
    <row r="82" spans="2:11" customFormat="1" ht="15" customHeight="1">
      <c r="B82" s="224"/>
      <c r="C82" s="201" t="s">
        <v>3094</v>
      </c>
      <c r="D82" s="201"/>
      <c r="E82" s="201"/>
      <c r="F82" s="222" t="s">
        <v>3086</v>
      </c>
      <c r="G82" s="223"/>
      <c r="H82" s="201" t="s">
        <v>3095</v>
      </c>
      <c r="I82" s="201" t="s">
        <v>3096</v>
      </c>
      <c r="J82" s="201"/>
      <c r="K82" s="213"/>
    </row>
    <row r="83" spans="2:11" customFormat="1" ht="15" customHeight="1">
      <c r="B83" s="224"/>
      <c r="C83" s="201" t="s">
        <v>3097</v>
      </c>
      <c r="D83" s="201"/>
      <c r="E83" s="201"/>
      <c r="F83" s="222" t="s">
        <v>3092</v>
      </c>
      <c r="G83" s="201"/>
      <c r="H83" s="201" t="s">
        <v>3098</v>
      </c>
      <c r="I83" s="201" t="s">
        <v>3088</v>
      </c>
      <c r="J83" s="201">
        <v>15</v>
      </c>
      <c r="K83" s="213"/>
    </row>
    <row r="84" spans="2:11" customFormat="1" ht="15" customHeight="1">
      <c r="B84" s="224"/>
      <c r="C84" s="201" t="s">
        <v>3099</v>
      </c>
      <c r="D84" s="201"/>
      <c r="E84" s="201"/>
      <c r="F84" s="222" t="s">
        <v>3092</v>
      </c>
      <c r="G84" s="201"/>
      <c r="H84" s="201" t="s">
        <v>3100</v>
      </c>
      <c r="I84" s="201" t="s">
        <v>3088</v>
      </c>
      <c r="J84" s="201">
        <v>15</v>
      </c>
      <c r="K84" s="213"/>
    </row>
    <row r="85" spans="2:11" customFormat="1" ht="15" customHeight="1">
      <c r="B85" s="224"/>
      <c r="C85" s="201" t="s">
        <v>3101</v>
      </c>
      <c r="D85" s="201"/>
      <c r="E85" s="201"/>
      <c r="F85" s="222" t="s">
        <v>3092</v>
      </c>
      <c r="G85" s="201"/>
      <c r="H85" s="201" t="s">
        <v>3102</v>
      </c>
      <c r="I85" s="201" t="s">
        <v>3088</v>
      </c>
      <c r="J85" s="201">
        <v>20</v>
      </c>
      <c r="K85" s="213"/>
    </row>
    <row r="86" spans="2:11" customFormat="1" ht="15" customHeight="1">
      <c r="B86" s="224"/>
      <c r="C86" s="201" t="s">
        <v>3103</v>
      </c>
      <c r="D86" s="201"/>
      <c r="E86" s="201"/>
      <c r="F86" s="222" t="s">
        <v>3092</v>
      </c>
      <c r="G86" s="201"/>
      <c r="H86" s="201" t="s">
        <v>3104</v>
      </c>
      <c r="I86" s="201" t="s">
        <v>3088</v>
      </c>
      <c r="J86" s="201">
        <v>20</v>
      </c>
      <c r="K86" s="213"/>
    </row>
    <row r="87" spans="2:11" customFormat="1" ht="15" customHeight="1">
      <c r="B87" s="224"/>
      <c r="C87" s="201" t="s">
        <v>3105</v>
      </c>
      <c r="D87" s="201"/>
      <c r="E87" s="201"/>
      <c r="F87" s="222" t="s">
        <v>3092</v>
      </c>
      <c r="G87" s="223"/>
      <c r="H87" s="201" t="s">
        <v>3106</v>
      </c>
      <c r="I87" s="201" t="s">
        <v>3088</v>
      </c>
      <c r="J87" s="201">
        <v>50</v>
      </c>
      <c r="K87" s="213"/>
    </row>
    <row r="88" spans="2:11" customFormat="1" ht="15" customHeight="1">
      <c r="B88" s="224"/>
      <c r="C88" s="201" t="s">
        <v>3107</v>
      </c>
      <c r="D88" s="201"/>
      <c r="E88" s="201"/>
      <c r="F88" s="222" t="s">
        <v>3092</v>
      </c>
      <c r="G88" s="223"/>
      <c r="H88" s="201" t="s">
        <v>3108</v>
      </c>
      <c r="I88" s="201" t="s">
        <v>3088</v>
      </c>
      <c r="J88" s="201">
        <v>20</v>
      </c>
      <c r="K88" s="213"/>
    </row>
    <row r="89" spans="2:11" customFormat="1" ht="15" customHeight="1">
      <c r="B89" s="224"/>
      <c r="C89" s="201" t="s">
        <v>3109</v>
      </c>
      <c r="D89" s="201"/>
      <c r="E89" s="201"/>
      <c r="F89" s="222" t="s">
        <v>3092</v>
      </c>
      <c r="G89" s="223"/>
      <c r="H89" s="201" t="s">
        <v>3110</v>
      </c>
      <c r="I89" s="201" t="s">
        <v>3088</v>
      </c>
      <c r="J89" s="201">
        <v>20</v>
      </c>
      <c r="K89" s="213"/>
    </row>
    <row r="90" spans="2:11" customFormat="1" ht="15" customHeight="1">
      <c r="B90" s="224"/>
      <c r="C90" s="201" t="s">
        <v>3111</v>
      </c>
      <c r="D90" s="201"/>
      <c r="E90" s="201"/>
      <c r="F90" s="222" t="s">
        <v>3092</v>
      </c>
      <c r="G90" s="223"/>
      <c r="H90" s="201" t="s">
        <v>3112</v>
      </c>
      <c r="I90" s="201" t="s">
        <v>3088</v>
      </c>
      <c r="J90" s="201">
        <v>50</v>
      </c>
      <c r="K90" s="213"/>
    </row>
    <row r="91" spans="2:11" customFormat="1" ht="15" customHeight="1">
      <c r="B91" s="224"/>
      <c r="C91" s="201" t="s">
        <v>3113</v>
      </c>
      <c r="D91" s="201"/>
      <c r="E91" s="201"/>
      <c r="F91" s="222" t="s">
        <v>3092</v>
      </c>
      <c r="G91" s="223"/>
      <c r="H91" s="201" t="s">
        <v>3113</v>
      </c>
      <c r="I91" s="201" t="s">
        <v>3088</v>
      </c>
      <c r="J91" s="201">
        <v>50</v>
      </c>
      <c r="K91" s="213"/>
    </row>
    <row r="92" spans="2:11" customFormat="1" ht="15" customHeight="1">
      <c r="B92" s="224"/>
      <c r="C92" s="201" t="s">
        <v>3114</v>
      </c>
      <c r="D92" s="201"/>
      <c r="E92" s="201"/>
      <c r="F92" s="222" t="s">
        <v>3092</v>
      </c>
      <c r="G92" s="223"/>
      <c r="H92" s="201" t="s">
        <v>3115</v>
      </c>
      <c r="I92" s="201" t="s">
        <v>3088</v>
      </c>
      <c r="J92" s="201">
        <v>255</v>
      </c>
      <c r="K92" s="213"/>
    </row>
    <row r="93" spans="2:11" customFormat="1" ht="15" customHeight="1">
      <c r="B93" s="224"/>
      <c r="C93" s="201" t="s">
        <v>3116</v>
      </c>
      <c r="D93" s="201"/>
      <c r="E93" s="201"/>
      <c r="F93" s="222" t="s">
        <v>3086</v>
      </c>
      <c r="G93" s="223"/>
      <c r="H93" s="201" t="s">
        <v>3117</v>
      </c>
      <c r="I93" s="201" t="s">
        <v>3118</v>
      </c>
      <c r="J93" s="201"/>
      <c r="K93" s="213"/>
    </row>
    <row r="94" spans="2:11" customFormat="1" ht="15" customHeight="1">
      <c r="B94" s="224"/>
      <c r="C94" s="201" t="s">
        <v>3119</v>
      </c>
      <c r="D94" s="201"/>
      <c r="E94" s="201"/>
      <c r="F94" s="222" t="s">
        <v>3086</v>
      </c>
      <c r="G94" s="223"/>
      <c r="H94" s="201" t="s">
        <v>3120</v>
      </c>
      <c r="I94" s="201" t="s">
        <v>3121</v>
      </c>
      <c r="J94" s="201"/>
      <c r="K94" s="213"/>
    </row>
    <row r="95" spans="2:11" customFormat="1" ht="15" customHeight="1">
      <c r="B95" s="224"/>
      <c r="C95" s="201" t="s">
        <v>3122</v>
      </c>
      <c r="D95" s="201"/>
      <c r="E95" s="201"/>
      <c r="F95" s="222" t="s">
        <v>3086</v>
      </c>
      <c r="G95" s="223"/>
      <c r="H95" s="201" t="s">
        <v>3122</v>
      </c>
      <c r="I95" s="201" t="s">
        <v>3121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3086</v>
      </c>
      <c r="G96" s="223"/>
      <c r="H96" s="201" t="s">
        <v>3123</v>
      </c>
      <c r="I96" s="201" t="s">
        <v>3121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3086</v>
      </c>
      <c r="G97" s="223"/>
      <c r="H97" s="201" t="s">
        <v>3124</v>
      </c>
      <c r="I97" s="201" t="s">
        <v>3121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23" t="s">
        <v>3125</v>
      </c>
      <c r="D102" s="323"/>
      <c r="E102" s="323"/>
      <c r="F102" s="323"/>
      <c r="G102" s="323"/>
      <c r="H102" s="323"/>
      <c r="I102" s="323"/>
      <c r="J102" s="323"/>
      <c r="K102" s="213"/>
    </row>
    <row r="103" spans="2:11" customFormat="1" ht="17.25" customHeight="1">
      <c r="B103" s="212"/>
      <c r="C103" s="214" t="s">
        <v>3080</v>
      </c>
      <c r="D103" s="214"/>
      <c r="E103" s="214"/>
      <c r="F103" s="214" t="s">
        <v>3081</v>
      </c>
      <c r="G103" s="215"/>
      <c r="H103" s="214" t="s">
        <v>54</v>
      </c>
      <c r="I103" s="214" t="s">
        <v>57</v>
      </c>
      <c r="J103" s="214" t="s">
        <v>3082</v>
      </c>
      <c r="K103" s="213"/>
    </row>
    <row r="104" spans="2:11" customFormat="1" ht="17.25" customHeight="1">
      <c r="B104" s="212"/>
      <c r="C104" s="216" t="s">
        <v>3083</v>
      </c>
      <c r="D104" s="216"/>
      <c r="E104" s="216"/>
      <c r="F104" s="217" t="s">
        <v>3084</v>
      </c>
      <c r="G104" s="218"/>
      <c r="H104" s="216"/>
      <c r="I104" s="216"/>
      <c r="J104" s="216" t="s">
        <v>3085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3086</v>
      </c>
      <c r="G106" s="201"/>
      <c r="H106" s="201" t="s">
        <v>3126</v>
      </c>
      <c r="I106" s="201" t="s">
        <v>3088</v>
      </c>
      <c r="J106" s="201">
        <v>20</v>
      </c>
      <c r="K106" s="213"/>
    </row>
    <row r="107" spans="2:11" customFormat="1" ht="15" customHeight="1">
      <c r="B107" s="212"/>
      <c r="C107" s="201" t="s">
        <v>3089</v>
      </c>
      <c r="D107" s="201"/>
      <c r="E107" s="201"/>
      <c r="F107" s="222" t="s">
        <v>3086</v>
      </c>
      <c r="G107" s="201"/>
      <c r="H107" s="201" t="s">
        <v>3126</v>
      </c>
      <c r="I107" s="201" t="s">
        <v>3088</v>
      </c>
      <c r="J107" s="201">
        <v>120</v>
      </c>
      <c r="K107" s="213"/>
    </row>
    <row r="108" spans="2:11" customFormat="1" ht="15" customHeight="1">
      <c r="B108" s="224"/>
      <c r="C108" s="201" t="s">
        <v>3091</v>
      </c>
      <c r="D108" s="201"/>
      <c r="E108" s="201"/>
      <c r="F108" s="222" t="s">
        <v>3092</v>
      </c>
      <c r="G108" s="201"/>
      <c r="H108" s="201" t="s">
        <v>3126</v>
      </c>
      <c r="I108" s="201" t="s">
        <v>3088</v>
      </c>
      <c r="J108" s="201">
        <v>50</v>
      </c>
      <c r="K108" s="213"/>
    </row>
    <row r="109" spans="2:11" customFormat="1" ht="15" customHeight="1">
      <c r="B109" s="224"/>
      <c r="C109" s="201" t="s">
        <v>3094</v>
      </c>
      <c r="D109" s="201"/>
      <c r="E109" s="201"/>
      <c r="F109" s="222" t="s">
        <v>3086</v>
      </c>
      <c r="G109" s="201"/>
      <c r="H109" s="201" t="s">
        <v>3126</v>
      </c>
      <c r="I109" s="201" t="s">
        <v>3096</v>
      </c>
      <c r="J109" s="201"/>
      <c r="K109" s="213"/>
    </row>
    <row r="110" spans="2:11" customFormat="1" ht="15" customHeight="1">
      <c r="B110" s="224"/>
      <c r="C110" s="201" t="s">
        <v>3105</v>
      </c>
      <c r="D110" s="201"/>
      <c r="E110" s="201"/>
      <c r="F110" s="222" t="s">
        <v>3092</v>
      </c>
      <c r="G110" s="201"/>
      <c r="H110" s="201" t="s">
        <v>3126</v>
      </c>
      <c r="I110" s="201" t="s">
        <v>3088</v>
      </c>
      <c r="J110" s="201">
        <v>50</v>
      </c>
      <c r="K110" s="213"/>
    </row>
    <row r="111" spans="2:11" customFormat="1" ht="15" customHeight="1">
      <c r="B111" s="224"/>
      <c r="C111" s="201" t="s">
        <v>3113</v>
      </c>
      <c r="D111" s="201"/>
      <c r="E111" s="201"/>
      <c r="F111" s="222" t="s">
        <v>3092</v>
      </c>
      <c r="G111" s="201"/>
      <c r="H111" s="201" t="s">
        <v>3126</v>
      </c>
      <c r="I111" s="201" t="s">
        <v>3088</v>
      </c>
      <c r="J111" s="201">
        <v>50</v>
      </c>
      <c r="K111" s="213"/>
    </row>
    <row r="112" spans="2:11" customFormat="1" ht="15" customHeight="1">
      <c r="B112" s="224"/>
      <c r="C112" s="201" t="s">
        <v>3111</v>
      </c>
      <c r="D112" s="201"/>
      <c r="E112" s="201"/>
      <c r="F112" s="222" t="s">
        <v>3092</v>
      </c>
      <c r="G112" s="201"/>
      <c r="H112" s="201" t="s">
        <v>3126</v>
      </c>
      <c r="I112" s="201" t="s">
        <v>3088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3086</v>
      </c>
      <c r="G113" s="201"/>
      <c r="H113" s="201" t="s">
        <v>3127</v>
      </c>
      <c r="I113" s="201" t="s">
        <v>3088</v>
      </c>
      <c r="J113" s="201">
        <v>20</v>
      </c>
      <c r="K113" s="213"/>
    </row>
    <row r="114" spans="2:11" customFormat="1" ht="15" customHeight="1">
      <c r="B114" s="224"/>
      <c r="C114" s="201" t="s">
        <v>3128</v>
      </c>
      <c r="D114" s="201"/>
      <c r="E114" s="201"/>
      <c r="F114" s="222" t="s">
        <v>3086</v>
      </c>
      <c r="G114" s="201"/>
      <c r="H114" s="201" t="s">
        <v>3129</v>
      </c>
      <c r="I114" s="201" t="s">
        <v>3088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3086</v>
      </c>
      <c r="G115" s="201"/>
      <c r="H115" s="201" t="s">
        <v>3130</v>
      </c>
      <c r="I115" s="201" t="s">
        <v>3121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3086</v>
      </c>
      <c r="G116" s="201"/>
      <c r="H116" s="201" t="s">
        <v>3131</v>
      </c>
      <c r="I116" s="201" t="s">
        <v>3121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3086</v>
      </c>
      <c r="G117" s="201"/>
      <c r="H117" s="201" t="s">
        <v>3132</v>
      </c>
      <c r="I117" s="201" t="s">
        <v>3133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21" t="s">
        <v>3134</v>
      </c>
      <c r="D122" s="321"/>
      <c r="E122" s="321"/>
      <c r="F122" s="321"/>
      <c r="G122" s="321"/>
      <c r="H122" s="321"/>
      <c r="I122" s="321"/>
      <c r="J122" s="321"/>
      <c r="K122" s="239"/>
    </row>
    <row r="123" spans="2:11" customFormat="1" ht="17.25" customHeight="1">
      <c r="B123" s="240"/>
      <c r="C123" s="214" t="s">
        <v>3080</v>
      </c>
      <c r="D123" s="214"/>
      <c r="E123" s="214"/>
      <c r="F123" s="214" t="s">
        <v>3081</v>
      </c>
      <c r="G123" s="215"/>
      <c r="H123" s="214" t="s">
        <v>54</v>
      </c>
      <c r="I123" s="214" t="s">
        <v>57</v>
      </c>
      <c r="J123" s="214" t="s">
        <v>3082</v>
      </c>
      <c r="K123" s="241"/>
    </row>
    <row r="124" spans="2:11" customFormat="1" ht="17.25" customHeight="1">
      <c r="B124" s="240"/>
      <c r="C124" s="216" t="s">
        <v>3083</v>
      </c>
      <c r="D124" s="216"/>
      <c r="E124" s="216"/>
      <c r="F124" s="217" t="s">
        <v>3084</v>
      </c>
      <c r="G124" s="218"/>
      <c r="H124" s="216"/>
      <c r="I124" s="216"/>
      <c r="J124" s="216" t="s">
        <v>3085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3089</v>
      </c>
      <c r="D126" s="221"/>
      <c r="E126" s="221"/>
      <c r="F126" s="222" t="s">
        <v>3086</v>
      </c>
      <c r="G126" s="201"/>
      <c r="H126" s="201" t="s">
        <v>3126</v>
      </c>
      <c r="I126" s="201" t="s">
        <v>3088</v>
      </c>
      <c r="J126" s="201">
        <v>120</v>
      </c>
      <c r="K126" s="245"/>
    </row>
    <row r="127" spans="2:11" customFormat="1" ht="15" customHeight="1">
      <c r="B127" s="242"/>
      <c r="C127" s="201" t="s">
        <v>3135</v>
      </c>
      <c r="D127" s="201"/>
      <c r="E127" s="201"/>
      <c r="F127" s="222" t="s">
        <v>3086</v>
      </c>
      <c r="G127" s="201"/>
      <c r="H127" s="201" t="s">
        <v>3136</v>
      </c>
      <c r="I127" s="201" t="s">
        <v>3088</v>
      </c>
      <c r="J127" s="201" t="s">
        <v>3137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3086</v>
      </c>
      <c r="G128" s="201"/>
      <c r="H128" s="201" t="s">
        <v>3138</v>
      </c>
      <c r="I128" s="201" t="s">
        <v>3088</v>
      </c>
      <c r="J128" s="201" t="s">
        <v>3137</v>
      </c>
      <c r="K128" s="245"/>
    </row>
    <row r="129" spans="2:11" customFormat="1" ht="15" customHeight="1">
      <c r="B129" s="242"/>
      <c r="C129" s="201" t="s">
        <v>3097</v>
      </c>
      <c r="D129" s="201"/>
      <c r="E129" s="201"/>
      <c r="F129" s="222" t="s">
        <v>3092</v>
      </c>
      <c r="G129" s="201"/>
      <c r="H129" s="201" t="s">
        <v>3098</v>
      </c>
      <c r="I129" s="201" t="s">
        <v>3088</v>
      </c>
      <c r="J129" s="201">
        <v>15</v>
      </c>
      <c r="K129" s="245"/>
    </row>
    <row r="130" spans="2:11" customFormat="1" ht="15" customHeight="1">
      <c r="B130" s="242"/>
      <c r="C130" s="201" t="s">
        <v>3099</v>
      </c>
      <c r="D130" s="201"/>
      <c r="E130" s="201"/>
      <c r="F130" s="222" t="s">
        <v>3092</v>
      </c>
      <c r="G130" s="201"/>
      <c r="H130" s="201" t="s">
        <v>3100</v>
      </c>
      <c r="I130" s="201" t="s">
        <v>3088</v>
      </c>
      <c r="J130" s="201">
        <v>15</v>
      </c>
      <c r="K130" s="245"/>
    </row>
    <row r="131" spans="2:11" customFormat="1" ht="15" customHeight="1">
      <c r="B131" s="242"/>
      <c r="C131" s="201" t="s">
        <v>3101</v>
      </c>
      <c r="D131" s="201"/>
      <c r="E131" s="201"/>
      <c r="F131" s="222" t="s">
        <v>3092</v>
      </c>
      <c r="G131" s="201"/>
      <c r="H131" s="201" t="s">
        <v>3102</v>
      </c>
      <c r="I131" s="201" t="s">
        <v>3088</v>
      </c>
      <c r="J131" s="201">
        <v>20</v>
      </c>
      <c r="K131" s="245"/>
    </row>
    <row r="132" spans="2:11" customFormat="1" ht="15" customHeight="1">
      <c r="B132" s="242"/>
      <c r="C132" s="201" t="s">
        <v>3103</v>
      </c>
      <c r="D132" s="201"/>
      <c r="E132" s="201"/>
      <c r="F132" s="222" t="s">
        <v>3092</v>
      </c>
      <c r="G132" s="201"/>
      <c r="H132" s="201" t="s">
        <v>3104</v>
      </c>
      <c r="I132" s="201" t="s">
        <v>3088</v>
      </c>
      <c r="J132" s="201">
        <v>20</v>
      </c>
      <c r="K132" s="245"/>
    </row>
    <row r="133" spans="2:11" customFormat="1" ht="15" customHeight="1">
      <c r="B133" s="242"/>
      <c r="C133" s="201" t="s">
        <v>3091</v>
      </c>
      <c r="D133" s="201"/>
      <c r="E133" s="201"/>
      <c r="F133" s="222" t="s">
        <v>3092</v>
      </c>
      <c r="G133" s="201"/>
      <c r="H133" s="201" t="s">
        <v>3126</v>
      </c>
      <c r="I133" s="201" t="s">
        <v>3088</v>
      </c>
      <c r="J133" s="201">
        <v>50</v>
      </c>
      <c r="K133" s="245"/>
    </row>
    <row r="134" spans="2:11" customFormat="1" ht="15" customHeight="1">
      <c r="B134" s="242"/>
      <c r="C134" s="201" t="s">
        <v>3105</v>
      </c>
      <c r="D134" s="201"/>
      <c r="E134" s="201"/>
      <c r="F134" s="222" t="s">
        <v>3092</v>
      </c>
      <c r="G134" s="201"/>
      <c r="H134" s="201" t="s">
        <v>3126</v>
      </c>
      <c r="I134" s="201" t="s">
        <v>3088</v>
      </c>
      <c r="J134" s="201">
        <v>50</v>
      </c>
      <c r="K134" s="245"/>
    </row>
    <row r="135" spans="2:11" customFormat="1" ht="15" customHeight="1">
      <c r="B135" s="242"/>
      <c r="C135" s="201" t="s">
        <v>3111</v>
      </c>
      <c r="D135" s="201"/>
      <c r="E135" s="201"/>
      <c r="F135" s="222" t="s">
        <v>3092</v>
      </c>
      <c r="G135" s="201"/>
      <c r="H135" s="201" t="s">
        <v>3126</v>
      </c>
      <c r="I135" s="201" t="s">
        <v>3088</v>
      </c>
      <c r="J135" s="201">
        <v>50</v>
      </c>
      <c r="K135" s="245"/>
    </row>
    <row r="136" spans="2:11" customFormat="1" ht="15" customHeight="1">
      <c r="B136" s="242"/>
      <c r="C136" s="201" t="s">
        <v>3113</v>
      </c>
      <c r="D136" s="201"/>
      <c r="E136" s="201"/>
      <c r="F136" s="222" t="s">
        <v>3092</v>
      </c>
      <c r="G136" s="201"/>
      <c r="H136" s="201" t="s">
        <v>3126</v>
      </c>
      <c r="I136" s="201" t="s">
        <v>3088</v>
      </c>
      <c r="J136" s="201">
        <v>50</v>
      </c>
      <c r="K136" s="245"/>
    </row>
    <row r="137" spans="2:11" customFormat="1" ht="15" customHeight="1">
      <c r="B137" s="242"/>
      <c r="C137" s="201" t="s">
        <v>3114</v>
      </c>
      <c r="D137" s="201"/>
      <c r="E137" s="201"/>
      <c r="F137" s="222" t="s">
        <v>3092</v>
      </c>
      <c r="G137" s="201"/>
      <c r="H137" s="201" t="s">
        <v>3139</v>
      </c>
      <c r="I137" s="201" t="s">
        <v>3088</v>
      </c>
      <c r="J137" s="201">
        <v>255</v>
      </c>
      <c r="K137" s="245"/>
    </row>
    <row r="138" spans="2:11" customFormat="1" ht="15" customHeight="1">
      <c r="B138" s="242"/>
      <c r="C138" s="201" t="s">
        <v>3116</v>
      </c>
      <c r="D138" s="201"/>
      <c r="E138" s="201"/>
      <c r="F138" s="222" t="s">
        <v>3086</v>
      </c>
      <c r="G138" s="201"/>
      <c r="H138" s="201" t="s">
        <v>3140</v>
      </c>
      <c r="I138" s="201" t="s">
        <v>3118</v>
      </c>
      <c r="J138" s="201"/>
      <c r="K138" s="245"/>
    </row>
    <row r="139" spans="2:11" customFormat="1" ht="15" customHeight="1">
      <c r="B139" s="242"/>
      <c r="C139" s="201" t="s">
        <v>3119</v>
      </c>
      <c r="D139" s="201"/>
      <c r="E139" s="201"/>
      <c r="F139" s="222" t="s">
        <v>3086</v>
      </c>
      <c r="G139" s="201"/>
      <c r="H139" s="201" t="s">
        <v>3141</v>
      </c>
      <c r="I139" s="201" t="s">
        <v>3121</v>
      </c>
      <c r="J139" s="201"/>
      <c r="K139" s="245"/>
    </row>
    <row r="140" spans="2:11" customFormat="1" ht="15" customHeight="1">
      <c r="B140" s="242"/>
      <c r="C140" s="201" t="s">
        <v>3122</v>
      </c>
      <c r="D140" s="201"/>
      <c r="E140" s="201"/>
      <c r="F140" s="222" t="s">
        <v>3086</v>
      </c>
      <c r="G140" s="201"/>
      <c r="H140" s="201" t="s">
        <v>3122</v>
      </c>
      <c r="I140" s="201" t="s">
        <v>3121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3086</v>
      </c>
      <c r="G141" s="201"/>
      <c r="H141" s="201" t="s">
        <v>3142</v>
      </c>
      <c r="I141" s="201" t="s">
        <v>3121</v>
      </c>
      <c r="J141" s="201"/>
      <c r="K141" s="245"/>
    </row>
    <row r="142" spans="2:11" customFormat="1" ht="15" customHeight="1">
      <c r="B142" s="242"/>
      <c r="C142" s="201" t="s">
        <v>3143</v>
      </c>
      <c r="D142" s="201"/>
      <c r="E142" s="201"/>
      <c r="F142" s="222" t="s">
        <v>3086</v>
      </c>
      <c r="G142" s="201"/>
      <c r="H142" s="201" t="s">
        <v>3144</v>
      </c>
      <c r="I142" s="201" t="s">
        <v>3121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23" t="s">
        <v>3145</v>
      </c>
      <c r="D147" s="323"/>
      <c r="E147" s="323"/>
      <c r="F147" s="323"/>
      <c r="G147" s="323"/>
      <c r="H147" s="323"/>
      <c r="I147" s="323"/>
      <c r="J147" s="323"/>
      <c r="K147" s="213"/>
    </row>
    <row r="148" spans="2:11" customFormat="1" ht="17.25" customHeight="1">
      <c r="B148" s="212"/>
      <c r="C148" s="214" t="s">
        <v>3080</v>
      </c>
      <c r="D148" s="214"/>
      <c r="E148" s="214"/>
      <c r="F148" s="214" t="s">
        <v>3081</v>
      </c>
      <c r="G148" s="215"/>
      <c r="H148" s="214" t="s">
        <v>54</v>
      </c>
      <c r="I148" s="214" t="s">
        <v>57</v>
      </c>
      <c r="J148" s="214" t="s">
        <v>3082</v>
      </c>
      <c r="K148" s="213"/>
    </row>
    <row r="149" spans="2:11" customFormat="1" ht="17.25" customHeight="1">
      <c r="B149" s="212"/>
      <c r="C149" s="216" t="s">
        <v>3083</v>
      </c>
      <c r="D149" s="216"/>
      <c r="E149" s="216"/>
      <c r="F149" s="217" t="s">
        <v>3084</v>
      </c>
      <c r="G149" s="218"/>
      <c r="H149" s="216"/>
      <c r="I149" s="216"/>
      <c r="J149" s="216" t="s">
        <v>3085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3089</v>
      </c>
      <c r="D151" s="201"/>
      <c r="E151" s="201"/>
      <c r="F151" s="250" t="s">
        <v>3086</v>
      </c>
      <c r="G151" s="201"/>
      <c r="H151" s="249" t="s">
        <v>3126</v>
      </c>
      <c r="I151" s="249" t="s">
        <v>3088</v>
      </c>
      <c r="J151" s="249">
        <v>120</v>
      </c>
      <c r="K151" s="245"/>
    </row>
    <row r="152" spans="2:11" customFormat="1" ht="15" customHeight="1">
      <c r="B152" s="224"/>
      <c r="C152" s="249" t="s">
        <v>3135</v>
      </c>
      <c r="D152" s="201"/>
      <c r="E152" s="201"/>
      <c r="F152" s="250" t="s">
        <v>3086</v>
      </c>
      <c r="G152" s="201"/>
      <c r="H152" s="249" t="s">
        <v>3146</v>
      </c>
      <c r="I152" s="249" t="s">
        <v>3088</v>
      </c>
      <c r="J152" s="249" t="s">
        <v>3137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3086</v>
      </c>
      <c r="G153" s="201"/>
      <c r="H153" s="249" t="s">
        <v>3147</v>
      </c>
      <c r="I153" s="249" t="s">
        <v>3088</v>
      </c>
      <c r="J153" s="249" t="s">
        <v>3137</v>
      </c>
      <c r="K153" s="245"/>
    </row>
    <row r="154" spans="2:11" customFormat="1" ht="15" customHeight="1">
      <c r="B154" s="224"/>
      <c r="C154" s="249" t="s">
        <v>3091</v>
      </c>
      <c r="D154" s="201"/>
      <c r="E154" s="201"/>
      <c r="F154" s="250" t="s">
        <v>3092</v>
      </c>
      <c r="G154" s="201"/>
      <c r="H154" s="249" t="s">
        <v>3126</v>
      </c>
      <c r="I154" s="249" t="s">
        <v>3088</v>
      </c>
      <c r="J154" s="249">
        <v>50</v>
      </c>
      <c r="K154" s="245"/>
    </row>
    <row r="155" spans="2:11" customFormat="1" ht="15" customHeight="1">
      <c r="B155" s="224"/>
      <c r="C155" s="249" t="s">
        <v>3094</v>
      </c>
      <c r="D155" s="201"/>
      <c r="E155" s="201"/>
      <c r="F155" s="250" t="s">
        <v>3086</v>
      </c>
      <c r="G155" s="201"/>
      <c r="H155" s="249" t="s">
        <v>3126</v>
      </c>
      <c r="I155" s="249" t="s">
        <v>3096</v>
      </c>
      <c r="J155" s="249"/>
      <c r="K155" s="245"/>
    </row>
    <row r="156" spans="2:11" customFormat="1" ht="15" customHeight="1">
      <c r="B156" s="224"/>
      <c r="C156" s="249" t="s">
        <v>3105</v>
      </c>
      <c r="D156" s="201"/>
      <c r="E156" s="201"/>
      <c r="F156" s="250" t="s">
        <v>3092</v>
      </c>
      <c r="G156" s="201"/>
      <c r="H156" s="249" t="s">
        <v>3126</v>
      </c>
      <c r="I156" s="249" t="s">
        <v>3088</v>
      </c>
      <c r="J156" s="249">
        <v>50</v>
      </c>
      <c r="K156" s="245"/>
    </row>
    <row r="157" spans="2:11" customFormat="1" ht="15" customHeight="1">
      <c r="B157" s="224"/>
      <c r="C157" s="249" t="s">
        <v>3113</v>
      </c>
      <c r="D157" s="201"/>
      <c r="E157" s="201"/>
      <c r="F157" s="250" t="s">
        <v>3092</v>
      </c>
      <c r="G157" s="201"/>
      <c r="H157" s="249" t="s">
        <v>3126</v>
      </c>
      <c r="I157" s="249" t="s">
        <v>3088</v>
      </c>
      <c r="J157" s="249">
        <v>50</v>
      </c>
      <c r="K157" s="245"/>
    </row>
    <row r="158" spans="2:11" customFormat="1" ht="15" customHeight="1">
      <c r="B158" s="224"/>
      <c r="C158" s="249" t="s">
        <v>3111</v>
      </c>
      <c r="D158" s="201"/>
      <c r="E158" s="201"/>
      <c r="F158" s="250" t="s">
        <v>3092</v>
      </c>
      <c r="G158" s="201"/>
      <c r="H158" s="249" t="s">
        <v>3126</v>
      </c>
      <c r="I158" s="249" t="s">
        <v>3088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3086</v>
      </c>
      <c r="G159" s="201"/>
      <c r="H159" s="249" t="s">
        <v>3148</v>
      </c>
      <c r="I159" s="249" t="s">
        <v>3088</v>
      </c>
      <c r="J159" s="249" t="s">
        <v>3149</v>
      </c>
      <c r="K159" s="245"/>
    </row>
    <row r="160" spans="2:11" customFormat="1" ht="15" customHeight="1">
      <c r="B160" s="224"/>
      <c r="C160" s="249" t="s">
        <v>3150</v>
      </c>
      <c r="D160" s="201"/>
      <c r="E160" s="201"/>
      <c r="F160" s="250" t="s">
        <v>3086</v>
      </c>
      <c r="G160" s="201"/>
      <c r="H160" s="249" t="s">
        <v>3151</v>
      </c>
      <c r="I160" s="249" t="s">
        <v>3121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21" t="s">
        <v>3152</v>
      </c>
      <c r="D165" s="321"/>
      <c r="E165" s="321"/>
      <c r="F165" s="321"/>
      <c r="G165" s="321"/>
      <c r="H165" s="321"/>
      <c r="I165" s="321"/>
      <c r="J165" s="321"/>
      <c r="K165" s="194"/>
    </row>
    <row r="166" spans="2:11" customFormat="1" ht="17.25" customHeight="1">
      <c r="B166" s="193"/>
      <c r="C166" s="214" t="s">
        <v>3080</v>
      </c>
      <c r="D166" s="214"/>
      <c r="E166" s="214"/>
      <c r="F166" s="214" t="s">
        <v>3081</v>
      </c>
      <c r="G166" s="254"/>
      <c r="H166" s="255" t="s">
        <v>54</v>
      </c>
      <c r="I166" s="255" t="s">
        <v>57</v>
      </c>
      <c r="J166" s="214" t="s">
        <v>3082</v>
      </c>
      <c r="K166" s="194"/>
    </row>
    <row r="167" spans="2:11" customFormat="1" ht="17.25" customHeight="1">
      <c r="B167" s="195"/>
      <c r="C167" s="216" t="s">
        <v>3083</v>
      </c>
      <c r="D167" s="216"/>
      <c r="E167" s="216"/>
      <c r="F167" s="217" t="s">
        <v>3084</v>
      </c>
      <c r="G167" s="256"/>
      <c r="H167" s="257"/>
      <c r="I167" s="257"/>
      <c r="J167" s="216" t="s">
        <v>3085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3089</v>
      </c>
      <c r="D169" s="201"/>
      <c r="E169" s="201"/>
      <c r="F169" s="222" t="s">
        <v>3086</v>
      </c>
      <c r="G169" s="201"/>
      <c r="H169" s="201" t="s">
        <v>3126</v>
      </c>
      <c r="I169" s="201" t="s">
        <v>3088</v>
      </c>
      <c r="J169" s="201">
        <v>120</v>
      </c>
      <c r="K169" s="245"/>
    </row>
    <row r="170" spans="2:11" customFormat="1" ht="15" customHeight="1">
      <c r="B170" s="224"/>
      <c r="C170" s="201" t="s">
        <v>3135</v>
      </c>
      <c r="D170" s="201"/>
      <c r="E170" s="201"/>
      <c r="F170" s="222" t="s">
        <v>3086</v>
      </c>
      <c r="G170" s="201"/>
      <c r="H170" s="201" t="s">
        <v>3136</v>
      </c>
      <c r="I170" s="201" t="s">
        <v>3088</v>
      </c>
      <c r="J170" s="201" t="s">
        <v>3137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3086</v>
      </c>
      <c r="G171" s="201"/>
      <c r="H171" s="201" t="s">
        <v>3153</v>
      </c>
      <c r="I171" s="201" t="s">
        <v>3088</v>
      </c>
      <c r="J171" s="201" t="s">
        <v>3137</v>
      </c>
      <c r="K171" s="245"/>
    </row>
    <row r="172" spans="2:11" customFormat="1" ht="15" customHeight="1">
      <c r="B172" s="224"/>
      <c r="C172" s="201" t="s">
        <v>3091</v>
      </c>
      <c r="D172" s="201"/>
      <c r="E172" s="201"/>
      <c r="F172" s="222" t="s">
        <v>3092</v>
      </c>
      <c r="G172" s="201"/>
      <c r="H172" s="201" t="s">
        <v>3153</v>
      </c>
      <c r="I172" s="201" t="s">
        <v>3088</v>
      </c>
      <c r="J172" s="201">
        <v>50</v>
      </c>
      <c r="K172" s="245"/>
    </row>
    <row r="173" spans="2:11" customFormat="1" ht="15" customHeight="1">
      <c r="B173" s="224"/>
      <c r="C173" s="201" t="s">
        <v>3094</v>
      </c>
      <c r="D173" s="201"/>
      <c r="E173" s="201"/>
      <c r="F173" s="222" t="s">
        <v>3086</v>
      </c>
      <c r="G173" s="201"/>
      <c r="H173" s="201" t="s">
        <v>3153</v>
      </c>
      <c r="I173" s="201" t="s">
        <v>3096</v>
      </c>
      <c r="J173" s="201"/>
      <c r="K173" s="245"/>
    </row>
    <row r="174" spans="2:11" customFormat="1" ht="15" customHeight="1">
      <c r="B174" s="224"/>
      <c r="C174" s="201" t="s">
        <v>3105</v>
      </c>
      <c r="D174" s="201"/>
      <c r="E174" s="201"/>
      <c r="F174" s="222" t="s">
        <v>3092</v>
      </c>
      <c r="G174" s="201"/>
      <c r="H174" s="201" t="s">
        <v>3153</v>
      </c>
      <c r="I174" s="201" t="s">
        <v>3088</v>
      </c>
      <c r="J174" s="201">
        <v>50</v>
      </c>
      <c r="K174" s="245"/>
    </row>
    <row r="175" spans="2:11" customFormat="1" ht="15" customHeight="1">
      <c r="B175" s="224"/>
      <c r="C175" s="201" t="s">
        <v>3113</v>
      </c>
      <c r="D175" s="201"/>
      <c r="E175" s="201"/>
      <c r="F175" s="222" t="s">
        <v>3092</v>
      </c>
      <c r="G175" s="201"/>
      <c r="H175" s="201" t="s">
        <v>3153</v>
      </c>
      <c r="I175" s="201" t="s">
        <v>3088</v>
      </c>
      <c r="J175" s="201">
        <v>50</v>
      </c>
      <c r="K175" s="245"/>
    </row>
    <row r="176" spans="2:11" customFormat="1" ht="15" customHeight="1">
      <c r="B176" s="224"/>
      <c r="C176" s="201" t="s">
        <v>3111</v>
      </c>
      <c r="D176" s="201"/>
      <c r="E176" s="201"/>
      <c r="F176" s="222" t="s">
        <v>3092</v>
      </c>
      <c r="G176" s="201"/>
      <c r="H176" s="201" t="s">
        <v>3153</v>
      </c>
      <c r="I176" s="201" t="s">
        <v>3088</v>
      </c>
      <c r="J176" s="201">
        <v>50</v>
      </c>
      <c r="K176" s="245"/>
    </row>
    <row r="177" spans="2:11" customFormat="1" ht="15" customHeight="1">
      <c r="B177" s="224"/>
      <c r="C177" s="201" t="s">
        <v>132</v>
      </c>
      <c r="D177" s="201"/>
      <c r="E177" s="201"/>
      <c r="F177" s="222" t="s">
        <v>3086</v>
      </c>
      <c r="G177" s="201"/>
      <c r="H177" s="201" t="s">
        <v>3154</v>
      </c>
      <c r="I177" s="201" t="s">
        <v>3155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3086</v>
      </c>
      <c r="G178" s="201"/>
      <c r="H178" s="201" t="s">
        <v>3156</v>
      </c>
      <c r="I178" s="201" t="s">
        <v>3157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3086</v>
      </c>
      <c r="G179" s="201"/>
      <c r="H179" s="201" t="s">
        <v>3158</v>
      </c>
      <c r="I179" s="201" t="s">
        <v>3088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3086</v>
      </c>
      <c r="G180" s="201"/>
      <c r="H180" s="201" t="s">
        <v>3159</v>
      </c>
      <c r="I180" s="201" t="s">
        <v>3088</v>
      </c>
      <c r="J180" s="201">
        <v>255</v>
      </c>
      <c r="K180" s="245"/>
    </row>
    <row r="181" spans="2:11" customFormat="1" ht="15" customHeight="1">
      <c r="B181" s="224"/>
      <c r="C181" s="201" t="s">
        <v>133</v>
      </c>
      <c r="D181" s="201"/>
      <c r="E181" s="201"/>
      <c r="F181" s="222" t="s">
        <v>3086</v>
      </c>
      <c r="G181" s="201"/>
      <c r="H181" s="201" t="s">
        <v>3050</v>
      </c>
      <c r="I181" s="201" t="s">
        <v>3088</v>
      </c>
      <c r="J181" s="201">
        <v>10</v>
      </c>
      <c r="K181" s="245"/>
    </row>
    <row r="182" spans="2:11" customFormat="1" ht="15" customHeight="1">
      <c r="B182" s="224"/>
      <c r="C182" s="201" t="s">
        <v>134</v>
      </c>
      <c r="D182" s="201"/>
      <c r="E182" s="201"/>
      <c r="F182" s="222" t="s">
        <v>3086</v>
      </c>
      <c r="G182" s="201"/>
      <c r="H182" s="201" t="s">
        <v>3160</v>
      </c>
      <c r="I182" s="201" t="s">
        <v>3121</v>
      </c>
      <c r="J182" s="201"/>
      <c r="K182" s="245"/>
    </row>
    <row r="183" spans="2:11" customFormat="1" ht="15" customHeight="1">
      <c r="B183" s="224"/>
      <c r="C183" s="201" t="s">
        <v>3161</v>
      </c>
      <c r="D183" s="201"/>
      <c r="E183" s="201"/>
      <c r="F183" s="222" t="s">
        <v>3086</v>
      </c>
      <c r="G183" s="201"/>
      <c r="H183" s="201" t="s">
        <v>3162</v>
      </c>
      <c r="I183" s="201" t="s">
        <v>3121</v>
      </c>
      <c r="J183" s="201"/>
      <c r="K183" s="245"/>
    </row>
    <row r="184" spans="2:11" customFormat="1" ht="15" customHeight="1">
      <c r="B184" s="224"/>
      <c r="C184" s="201" t="s">
        <v>3150</v>
      </c>
      <c r="D184" s="201"/>
      <c r="E184" s="201"/>
      <c r="F184" s="222" t="s">
        <v>3086</v>
      </c>
      <c r="G184" s="201"/>
      <c r="H184" s="201" t="s">
        <v>3163</v>
      </c>
      <c r="I184" s="201" t="s">
        <v>3121</v>
      </c>
      <c r="J184" s="201"/>
      <c r="K184" s="245"/>
    </row>
    <row r="185" spans="2:11" customFormat="1" ht="15" customHeight="1">
      <c r="B185" s="224"/>
      <c r="C185" s="201" t="s">
        <v>136</v>
      </c>
      <c r="D185" s="201"/>
      <c r="E185" s="201"/>
      <c r="F185" s="222" t="s">
        <v>3092</v>
      </c>
      <c r="G185" s="201"/>
      <c r="H185" s="201" t="s">
        <v>3164</v>
      </c>
      <c r="I185" s="201" t="s">
        <v>3088</v>
      </c>
      <c r="J185" s="201">
        <v>50</v>
      </c>
      <c r="K185" s="245"/>
    </row>
    <row r="186" spans="2:11" customFormat="1" ht="15" customHeight="1">
      <c r="B186" s="224"/>
      <c r="C186" s="201" t="s">
        <v>3165</v>
      </c>
      <c r="D186" s="201"/>
      <c r="E186" s="201"/>
      <c r="F186" s="222" t="s">
        <v>3092</v>
      </c>
      <c r="G186" s="201"/>
      <c r="H186" s="201" t="s">
        <v>3166</v>
      </c>
      <c r="I186" s="201" t="s">
        <v>3167</v>
      </c>
      <c r="J186" s="201"/>
      <c r="K186" s="245"/>
    </row>
    <row r="187" spans="2:11" customFormat="1" ht="15" customHeight="1">
      <c r="B187" s="224"/>
      <c r="C187" s="201" t="s">
        <v>3168</v>
      </c>
      <c r="D187" s="201"/>
      <c r="E187" s="201"/>
      <c r="F187" s="222" t="s">
        <v>3092</v>
      </c>
      <c r="G187" s="201"/>
      <c r="H187" s="201" t="s">
        <v>3169</v>
      </c>
      <c r="I187" s="201" t="s">
        <v>3167</v>
      </c>
      <c r="J187" s="201"/>
      <c r="K187" s="245"/>
    </row>
    <row r="188" spans="2:11" customFormat="1" ht="15" customHeight="1">
      <c r="B188" s="224"/>
      <c r="C188" s="201" t="s">
        <v>3170</v>
      </c>
      <c r="D188" s="201"/>
      <c r="E188" s="201"/>
      <c r="F188" s="222" t="s">
        <v>3092</v>
      </c>
      <c r="G188" s="201"/>
      <c r="H188" s="201" t="s">
        <v>3171</v>
      </c>
      <c r="I188" s="201" t="s">
        <v>3167</v>
      </c>
      <c r="J188" s="201"/>
      <c r="K188" s="245"/>
    </row>
    <row r="189" spans="2:11" customFormat="1" ht="15" customHeight="1">
      <c r="B189" s="224"/>
      <c r="C189" s="258" t="s">
        <v>3172</v>
      </c>
      <c r="D189" s="201"/>
      <c r="E189" s="201"/>
      <c r="F189" s="222" t="s">
        <v>3092</v>
      </c>
      <c r="G189" s="201"/>
      <c r="H189" s="201" t="s">
        <v>3173</v>
      </c>
      <c r="I189" s="201" t="s">
        <v>3174</v>
      </c>
      <c r="J189" s="259" t="s">
        <v>3175</v>
      </c>
      <c r="K189" s="245"/>
    </row>
    <row r="190" spans="2:11" customFormat="1" ht="15" customHeight="1">
      <c r="B190" s="260"/>
      <c r="C190" s="261" t="s">
        <v>3176</v>
      </c>
      <c r="D190" s="262"/>
      <c r="E190" s="262"/>
      <c r="F190" s="263" t="s">
        <v>3092</v>
      </c>
      <c r="G190" s="262"/>
      <c r="H190" s="262" t="s">
        <v>3177</v>
      </c>
      <c r="I190" s="262" t="s">
        <v>3174</v>
      </c>
      <c r="J190" s="264" t="s">
        <v>3175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3086</v>
      </c>
      <c r="G191" s="201"/>
      <c r="H191" s="198" t="s">
        <v>3178</v>
      </c>
      <c r="I191" s="201" t="s">
        <v>3179</v>
      </c>
      <c r="J191" s="201"/>
      <c r="K191" s="245"/>
    </row>
    <row r="192" spans="2:11" customFormat="1" ht="15" customHeight="1">
      <c r="B192" s="224"/>
      <c r="C192" s="258" t="s">
        <v>3180</v>
      </c>
      <c r="D192" s="201"/>
      <c r="E192" s="201"/>
      <c r="F192" s="222" t="s">
        <v>3086</v>
      </c>
      <c r="G192" s="201"/>
      <c r="H192" s="201" t="s">
        <v>3181</v>
      </c>
      <c r="I192" s="201" t="s">
        <v>3121</v>
      </c>
      <c r="J192" s="201"/>
      <c r="K192" s="245"/>
    </row>
    <row r="193" spans="2:11" customFormat="1" ht="15" customHeight="1">
      <c r="B193" s="224"/>
      <c r="C193" s="258" t="s">
        <v>3182</v>
      </c>
      <c r="D193" s="201"/>
      <c r="E193" s="201"/>
      <c r="F193" s="222" t="s">
        <v>3086</v>
      </c>
      <c r="G193" s="201"/>
      <c r="H193" s="201" t="s">
        <v>3183</v>
      </c>
      <c r="I193" s="201" t="s">
        <v>3121</v>
      </c>
      <c r="J193" s="201"/>
      <c r="K193" s="245"/>
    </row>
    <row r="194" spans="2:11" customFormat="1" ht="15" customHeight="1">
      <c r="B194" s="224"/>
      <c r="C194" s="258" t="s">
        <v>3184</v>
      </c>
      <c r="D194" s="201"/>
      <c r="E194" s="201"/>
      <c r="F194" s="222" t="s">
        <v>3092</v>
      </c>
      <c r="G194" s="201"/>
      <c r="H194" s="201" t="s">
        <v>3185</v>
      </c>
      <c r="I194" s="201" t="s">
        <v>3121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321" t="s">
        <v>3186</v>
      </c>
      <c r="D200" s="321"/>
      <c r="E200" s="321"/>
      <c r="F200" s="321"/>
      <c r="G200" s="321"/>
      <c r="H200" s="321"/>
      <c r="I200" s="321"/>
      <c r="J200" s="321"/>
      <c r="K200" s="194"/>
    </row>
    <row r="201" spans="2:11" customFormat="1" ht="25.5" customHeight="1">
      <c r="B201" s="193"/>
      <c r="C201" s="267" t="s">
        <v>3187</v>
      </c>
      <c r="D201" s="267"/>
      <c r="E201" s="267"/>
      <c r="F201" s="267" t="s">
        <v>3188</v>
      </c>
      <c r="G201" s="268"/>
      <c r="H201" s="324" t="s">
        <v>3189</v>
      </c>
      <c r="I201" s="324"/>
      <c r="J201" s="324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3179</v>
      </c>
      <c r="D203" s="201"/>
      <c r="E203" s="201"/>
      <c r="F203" s="222" t="s">
        <v>43</v>
      </c>
      <c r="G203" s="201"/>
      <c r="H203" s="325" t="s">
        <v>3190</v>
      </c>
      <c r="I203" s="325"/>
      <c r="J203" s="325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325" t="s">
        <v>3191</v>
      </c>
      <c r="I204" s="325"/>
      <c r="J204" s="325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325" t="s">
        <v>3192</v>
      </c>
      <c r="I205" s="325"/>
      <c r="J205" s="325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25" t="s">
        <v>3193</v>
      </c>
      <c r="I206" s="325"/>
      <c r="J206" s="325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325" t="s">
        <v>3194</v>
      </c>
      <c r="I207" s="325"/>
      <c r="J207" s="325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3133</v>
      </c>
      <c r="D209" s="201"/>
      <c r="E209" s="201"/>
      <c r="F209" s="222" t="s">
        <v>79</v>
      </c>
      <c r="G209" s="201"/>
      <c r="H209" s="325" t="s">
        <v>3195</v>
      </c>
      <c r="I209" s="325"/>
      <c r="J209" s="325"/>
      <c r="K209" s="245"/>
    </row>
    <row r="210" spans="2:11" customFormat="1" ht="15" customHeight="1">
      <c r="B210" s="224"/>
      <c r="C210" s="201"/>
      <c r="D210" s="201"/>
      <c r="E210" s="201"/>
      <c r="F210" s="222" t="s">
        <v>3029</v>
      </c>
      <c r="G210" s="201"/>
      <c r="H210" s="325" t="s">
        <v>3030</v>
      </c>
      <c r="I210" s="325"/>
      <c r="J210" s="325"/>
      <c r="K210" s="245"/>
    </row>
    <row r="211" spans="2:11" customFormat="1" ht="15" customHeight="1">
      <c r="B211" s="224"/>
      <c r="C211" s="201"/>
      <c r="D211" s="201"/>
      <c r="E211" s="201"/>
      <c r="F211" s="222" t="s">
        <v>3027</v>
      </c>
      <c r="G211" s="201"/>
      <c r="H211" s="325" t="s">
        <v>3196</v>
      </c>
      <c r="I211" s="325"/>
      <c r="J211" s="325"/>
      <c r="K211" s="245"/>
    </row>
    <row r="212" spans="2:11" customFormat="1" ht="15" customHeight="1">
      <c r="B212" s="269"/>
      <c r="C212" s="201"/>
      <c r="D212" s="201"/>
      <c r="E212" s="201"/>
      <c r="F212" s="222" t="s">
        <v>3031</v>
      </c>
      <c r="G212" s="258"/>
      <c r="H212" s="326" t="s">
        <v>3032</v>
      </c>
      <c r="I212" s="326"/>
      <c r="J212" s="326"/>
      <c r="K212" s="270"/>
    </row>
    <row r="213" spans="2:11" customFormat="1" ht="15" customHeight="1">
      <c r="B213" s="269"/>
      <c r="C213" s="201"/>
      <c r="D213" s="201"/>
      <c r="E213" s="201"/>
      <c r="F213" s="222" t="s">
        <v>3033</v>
      </c>
      <c r="G213" s="258"/>
      <c r="H213" s="326" t="s">
        <v>2217</v>
      </c>
      <c r="I213" s="326"/>
      <c r="J213" s="326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3157</v>
      </c>
      <c r="D215" s="201"/>
      <c r="E215" s="201"/>
      <c r="F215" s="222">
        <v>1</v>
      </c>
      <c r="G215" s="258"/>
      <c r="H215" s="326" t="s">
        <v>3197</v>
      </c>
      <c r="I215" s="326"/>
      <c r="J215" s="326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26" t="s">
        <v>3198</v>
      </c>
      <c r="I216" s="326"/>
      <c r="J216" s="326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26" t="s">
        <v>3199</v>
      </c>
      <c r="I217" s="326"/>
      <c r="J217" s="326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26" t="s">
        <v>3200</v>
      </c>
      <c r="I218" s="326"/>
      <c r="J218" s="326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2024-07-18T11:59:51Z</dcterms:created>
  <dcterms:modified xsi:type="dcterms:W3CDTF">2024-07-18T12:00:49Z</dcterms:modified>
</cp:coreProperties>
</file>